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vilvandenys-my.sharepoint.com/personal/aurelija_dapkuniene_vv_lt/Documents/Darbalaukis/"/>
    </mc:Choice>
  </mc:AlternateContent>
  <xr:revisionPtr revIDLastSave="0" documentId="8_{A06CA79F-560B-4D25-A54A-2112A3AE9FF5}" xr6:coauthVersionLast="47" xr6:coauthVersionMax="47" xr10:uidLastSave="{00000000-0000-0000-0000-000000000000}"/>
  <bookViews>
    <workbookView xWindow="-110" yWindow="-110" windowWidth="17020" windowHeight="10120" activeTab="1" xr2:uid="{00000000-000D-0000-FFFF-FFFF00000000}"/>
  </bookViews>
  <sheets>
    <sheet name="Tinklai (ne KPO)" sheetId="5" r:id="rId1"/>
    <sheet name="Tinklai (KPO)"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6" l="1"/>
  <c r="M61" i="6"/>
  <c r="H53" i="6"/>
  <c r="L53" i="6"/>
  <c r="M53" i="6"/>
  <c r="H54" i="6"/>
  <c r="L54" i="6" s="1"/>
  <c r="M54" i="6"/>
  <c r="H55" i="6"/>
  <c r="L55" i="6"/>
  <c r="M55" i="6"/>
  <c r="H56" i="6"/>
  <c r="L56" i="6" s="1"/>
  <c r="M56" i="6"/>
  <c r="H57" i="6"/>
  <c r="L57" i="6"/>
  <c r="M57" i="6"/>
  <c r="H58" i="6"/>
  <c r="L58" i="6" s="1"/>
  <c r="M58" i="6"/>
  <c r="H59" i="6"/>
  <c r="L59" i="6"/>
  <c r="M59" i="6"/>
  <c r="H60" i="6"/>
  <c r="L60" i="6" s="1"/>
  <c r="M60" i="6"/>
  <c r="G59" i="5"/>
  <c r="K59" i="5" s="1"/>
  <c r="L59" i="5"/>
  <c r="G58" i="5"/>
  <c r="K58" i="5" s="1"/>
  <c r="L58" i="5"/>
  <c r="G56" i="5"/>
  <c r="K56" i="5" s="1"/>
  <c r="L56" i="5"/>
  <c r="G54" i="5"/>
  <c r="K54" i="5" s="1"/>
  <c r="L54" i="5"/>
  <c r="G52" i="5"/>
  <c r="K52" i="5" s="1"/>
  <c r="L52" i="5"/>
  <c r="G50" i="5"/>
  <c r="K50" i="5" s="1"/>
  <c r="L50" i="5"/>
  <c r="G48" i="5"/>
  <c r="K48" i="5" s="1"/>
  <c r="L48" i="5"/>
  <c r="G46" i="5"/>
  <c r="K46" i="5" s="1"/>
  <c r="L46" i="5"/>
  <c r="G44" i="5"/>
  <c r="K44" i="5" s="1"/>
  <c r="L44" i="5"/>
  <c r="L34" i="5"/>
  <c r="G43" i="5"/>
  <c r="K43" i="5" s="1"/>
  <c r="L43" i="5"/>
  <c r="G45" i="5"/>
  <c r="K45" i="5" s="1"/>
  <c r="L45" i="5"/>
  <c r="G47" i="5"/>
  <c r="K47" i="5" s="1"/>
  <c r="L47" i="5"/>
  <c r="G49" i="5"/>
  <c r="K49" i="5" s="1"/>
  <c r="L49" i="5"/>
  <c r="G51" i="5"/>
  <c r="K51" i="5" s="1"/>
  <c r="L51" i="5"/>
  <c r="G53" i="5"/>
  <c r="K53" i="5" s="1"/>
  <c r="L53" i="5"/>
  <c r="G55" i="5"/>
  <c r="K55" i="5" s="1"/>
  <c r="L55" i="5"/>
  <c r="G57" i="5"/>
  <c r="K57" i="5" s="1"/>
  <c r="L57" i="5"/>
  <c r="G60" i="5"/>
  <c r="K60" i="5" s="1"/>
  <c r="L60" i="5"/>
  <c r="H48" i="6"/>
  <c r="L48" i="6" s="1"/>
  <c r="M48" i="6"/>
  <c r="H47" i="6" l="1"/>
  <c r="L47" i="6" s="1"/>
  <c r="M47" i="6"/>
  <c r="H49" i="6"/>
  <c r="L49" i="6" s="1"/>
  <c r="M49" i="6"/>
  <c r="H50" i="6"/>
  <c r="L50" i="6" s="1"/>
  <c r="M50" i="6"/>
  <c r="H51" i="6"/>
  <c r="L51" i="6" s="1"/>
  <c r="M51" i="6"/>
  <c r="H52" i="6"/>
  <c r="L52" i="6" s="1"/>
  <c r="M52" i="6"/>
  <c r="H39" i="6" l="1"/>
  <c r="L39" i="6" s="1"/>
  <c r="M39" i="6"/>
  <c r="L39" i="5"/>
  <c r="G39" i="5" l="1"/>
  <c r="K39" i="5" s="1"/>
  <c r="M43" i="6" l="1"/>
  <c r="M44" i="6"/>
  <c r="M45" i="6"/>
  <c r="M46" i="6"/>
  <c r="H43" i="6"/>
  <c r="L43" i="6" s="1"/>
  <c r="H44" i="6"/>
  <c r="L44" i="6" s="1"/>
  <c r="H45" i="6"/>
  <c r="L45" i="6" s="1"/>
  <c r="H46" i="6"/>
  <c r="L46" i="6" s="1"/>
  <c r="J6" i="6" l="1"/>
  <c r="J7" i="6"/>
  <c r="J8" i="6"/>
  <c r="J9" i="6"/>
  <c r="J10" i="6"/>
  <c r="J11" i="6"/>
  <c r="J12" i="6"/>
  <c r="J13" i="6"/>
  <c r="J14" i="6"/>
  <c r="J15" i="6"/>
  <c r="J16" i="6"/>
  <c r="J17" i="6"/>
  <c r="J18" i="6"/>
  <c r="J19" i="6"/>
  <c r="J20" i="6"/>
  <c r="J21" i="6"/>
  <c r="J22" i="6"/>
  <c r="J23" i="6"/>
  <c r="J24" i="6"/>
  <c r="J25" i="6"/>
  <c r="J26" i="6"/>
  <c r="J27" i="6"/>
  <c r="J28" i="6"/>
  <c r="J29" i="6"/>
  <c r="J30" i="6"/>
  <c r="J31" i="6"/>
  <c r="J32" i="6"/>
  <c r="J33" i="6"/>
  <c r="H7" i="6"/>
  <c r="H8" i="6"/>
  <c r="H9" i="6"/>
  <c r="H10" i="6"/>
  <c r="H11" i="6"/>
  <c r="H12" i="6"/>
  <c r="H13" i="6"/>
  <c r="H14" i="6"/>
  <c r="H15" i="6"/>
  <c r="H16" i="6"/>
  <c r="H17" i="6"/>
  <c r="H18" i="6"/>
  <c r="H19" i="6"/>
  <c r="H20" i="6"/>
  <c r="H21" i="6"/>
  <c r="H22" i="6"/>
  <c r="H23" i="6"/>
  <c r="H24" i="6"/>
  <c r="H25" i="6"/>
  <c r="H26" i="6"/>
  <c r="H27" i="6"/>
  <c r="H28" i="6"/>
  <c r="H29" i="6"/>
  <c r="H30" i="6"/>
  <c r="H31" i="6"/>
  <c r="H32" i="6"/>
  <c r="H33" i="6"/>
  <c r="H6" i="6"/>
  <c r="I7" i="5"/>
  <c r="I8" i="5"/>
  <c r="I9" i="5"/>
  <c r="I10" i="5"/>
  <c r="I11" i="5"/>
  <c r="I12" i="5"/>
  <c r="I13" i="5"/>
  <c r="I14" i="5"/>
  <c r="I15" i="5"/>
  <c r="I16" i="5"/>
  <c r="I17" i="5"/>
  <c r="I18" i="5"/>
  <c r="I19" i="5"/>
  <c r="I20" i="5"/>
  <c r="I21" i="5"/>
  <c r="I22" i="5"/>
  <c r="I23" i="5"/>
  <c r="I24" i="5"/>
  <c r="I25" i="5"/>
  <c r="I26" i="5"/>
  <c r="I27" i="5"/>
  <c r="I28" i="5"/>
  <c r="I29" i="5"/>
  <c r="I30" i="5"/>
  <c r="I31" i="5"/>
  <c r="I32" i="5"/>
  <c r="I33" i="5"/>
  <c r="I6" i="5"/>
  <c r="G31" i="5" l="1"/>
  <c r="G30" i="5"/>
  <c r="G32" i="5"/>
  <c r="G33" i="5"/>
  <c r="K33" i="5" s="1"/>
  <c r="G29" i="5"/>
  <c r="G26" i="5"/>
  <c r="G22" i="5"/>
  <c r="G23" i="5"/>
  <c r="G24" i="5"/>
  <c r="G25" i="5"/>
  <c r="G27" i="5"/>
  <c r="G21" i="5"/>
  <c r="G15" i="5"/>
  <c r="G16" i="5"/>
  <c r="G17" i="5"/>
  <c r="G18" i="5"/>
  <c r="G19" i="5"/>
  <c r="G14" i="5"/>
  <c r="G13" i="5"/>
  <c r="G12" i="5"/>
  <c r="G8" i="5"/>
  <c r="G9" i="5"/>
  <c r="G10" i="5"/>
  <c r="G11" i="5"/>
  <c r="G7" i="5"/>
  <c r="G6" i="5"/>
  <c r="M38" i="6" l="1"/>
  <c r="M42" i="6" l="1"/>
  <c r="H42" i="6"/>
  <c r="L42" i="6" s="1"/>
  <c r="M41" i="6"/>
  <c r="L41" i="6"/>
  <c r="H41" i="6"/>
  <c r="M40" i="6"/>
  <c r="H40" i="6"/>
  <c r="L40" i="6" s="1"/>
  <c r="H38" i="6"/>
  <c r="L38" i="6" s="1"/>
  <c r="M37" i="6"/>
  <c r="H37" i="6"/>
  <c r="L37" i="6" s="1"/>
  <c r="M36" i="6"/>
  <c r="H36" i="6"/>
  <c r="L36" i="6" s="1"/>
  <c r="M35" i="6"/>
  <c r="H35" i="6"/>
  <c r="L35" i="6" s="1"/>
  <c r="M34" i="6"/>
  <c r="H34" i="6"/>
  <c r="L34" i="6" s="1"/>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38" i="5"/>
  <c r="L35" i="5"/>
  <c r="L36" i="5"/>
  <c r="L37" i="5"/>
  <c r="L42" i="5"/>
  <c r="G42" i="5"/>
  <c r="K42" i="5" s="1"/>
  <c r="L41" i="5"/>
  <c r="G41" i="5"/>
  <c r="K41" i="5" s="1"/>
  <c r="L40" i="5"/>
  <c r="G40" i="5"/>
  <c r="K40" i="5" s="1"/>
  <c r="G38" i="5"/>
  <c r="K38" i="5" s="1"/>
  <c r="G37" i="5"/>
  <c r="K37" i="5" s="1"/>
  <c r="G36" i="5"/>
  <c r="K36" i="5" s="1"/>
  <c r="G35" i="5"/>
  <c r="K35" i="5" s="1"/>
  <c r="G34" i="5"/>
  <c r="K34" i="5" s="1"/>
  <c r="K32" i="5"/>
  <c r="K31" i="5"/>
  <c r="K30" i="5"/>
  <c r="K29" i="5"/>
  <c r="G28" i="5"/>
  <c r="K28" i="5" s="1"/>
  <c r="K27" i="5"/>
  <c r="K26" i="5"/>
  <c r="K25" i="5"/>
  <c r="K24" i="5"/>
  <c r="K23" i="5"/>
  <c r="K22" i="5"/>
  <c r="K21" i="5"/>
  <c r="G20" i="5"/>
  <c r="K20" i="5" s="1"/>
  <c r="K19" i="5"/>
  <c r="K18" i="5"/>
  <c r="K17" i="5"/>
  <c r="K16" i="5"/>
  <c r="K15" i="5"/>
  <c r="K14" i="5"/>
  <c r="K13" i="5"/>
  <c r="K12" i="5"/>
  <c r="K11" i="5"/>
  <c r="K10" i="5"/>
  <c r="K9" i="5"/>
  <c r="K8" i="5"/>
  <c r="K7" i="5"/>
  <c r="K6" i="5"/>
  <c r="K61" i="5" l="1"/>
  <c r="L11" i="5"/>
  <c r="L19" i="5"/>
  <c r="L27" i="5"/>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L25" i="5"/>
  <c r="L33" i="5"/>
  <c r="L7" i="5"/>
  <c r="L15" i="5"/>
  <c r="L23" i="5"/>
  <c r="L31" i="5"/>
  <c r="L9" i="5"/>
  <c r="L17" i="5"/>
  <c r="L13" i="5"/>
  <c r="L21" i="5"/>
  <c r="L29" i="5"/>
  <c r="L28" i="5"/>
  <c r="L30" i="5"/>
  <c r="L32" i="5"/>
  <c r="L20" i="5"/>
  <c r="L22" i="5"/>
  <c r="L24" i="5"/>
  <c r="L26" i="5"/>
  <c r="L14" i="5"/>
  <c r="L16" i="5"/>
  <c r="L18" i="5"/>
  <c r="L6" i="5"/>
  <c r="L8" i="5"/>
  <c r="L10" i="5"/>
  <c r="L12" i="5"/>
  <c r="L61" i="5" l="1"/>
  <c r="L62" i="6"/>
  <c r="L63" i="6" s="1"/>
  <c r="L64" i="6" s="1"/>
  <c r="K62" i="5"/>
  <c r="K63" i="5" s="1"/>
  <c r="K64" i="5" s="1"/>
</calcChain>
</file>

<file path=xl/sharedStrings.xml><?xml version="1.0" encoding="utf-8"?>
<sst xmlns="http://schemas.openxmlformats.org/spreadsheetml/2006/main" count="309" uniqueCount="143">
  <si>
    <t>Dedamosios</t>
  </si>
  <si>
    <t>Eil. Nr.</t>
  </si>
  <si>
    <t>3</t>
  </si>
  <si>
    <t>4</t>
  </si>
  <si>
    <t>5</t>
  </si>
  <si>
    <t>6</t>
  </si>
  <si>
    <t>7</t>
  </si>
  <si>
    <t>8</t>
  </si>
  <si>
    <t>9</t>
  </si>
  <si>
    <t>10</t>
  </si>
  <si>
    <t>11</t>
  </si>
  <si>
    <t>12</t>
  </si>
  <si>
    <t>13</t>
  </si>
  <si>
    <t>14</t>
  </si>
  <si>
    <t>15</t>
  </si>
  <si>
    <t>17</t>
  </si>
  <si>
    <t>18</t>
  </si>
  <si>
    <t>19</t>
  </si>
  <si>
    <t>20</t>
  </si>
  <si>
    <t>21</t>
  </si>
  <si>
    <t>22</t>
  </si>
  <si>
    <t>23</t>
  </si>
  <si>
    <t>24</t>
  </si>
  <si>
    <t>25</t>
  </si>
  <si>
    <t>26</t>
  </si>
  <si>
    <t>27</t>
  </si>
  <si>
    <t>28</t>
  </si>
  <si>
    <t>29</t>
  </si>
  <si>
    <t>30</t>
  </si>
  <si>
    <t>Darbų pavadinimas</t>
  </si>
  <si>
    <t>50-100</t>
  </si>
  <si>
    <t>150-200</t>
  </si>
  <si>
    <t>110-250</t>
  </si>
  <si>
    <t>iki 63</t>
  </si>
  <si>
    <t>90-110</t>
  </si>
  <si>
    <t>Grindiniai (betono trinkelių danga)</t>
  </si>
  <si>
    <t>Pėsčiųjų takai (betono plytelių, trinkelių danga)</t>
  </si>
  <si>
    <t>Želdiniai (veja, medžiai, krūmai)</t>
  </si>
  <si>
    <t>Automobilių stovėjimo aikštelės (asfalto danga 2 sluoks.)</t>
  </si>
  <si>
    <r>
      <rPr>
        <b/>
        <sz val="11"/>
        <color theme="1"/>
        <rFont val="Times New Roman"/>
        <family val="1"/>
        <charset val="186"/>
      </rPr>
      <t>VANDENTIEKIO</t>
    </r>
    <r>
      <rPr>
        <sz val="11"/>
        <color theme="1"/>
        <rFont val="Times New Roman"/>
        <family val="1"/>
        <charset val="186"/>
      </rPr>
      <t xml:space="preserve"> plastikiniai (PE, PE RC) vamzdžiai</t>
    </r>
  </si>
  <si>
    <r>
      <rPr>
        <b/>
        <sz val="11"/>
        <color theme="1"/>
        <rFont val="Times New Roman"/>
        <family val="1"/>
        <charset val="186"/>
      </rPr>
      <t>VANDENTIEKIO</t>
    </r>
    <r>
      <rPr>
        <sz val="11"/>
        <color theme="1"/>
        <rFont val="Times New Roman"/>
        <family val="1"/>
        <charset val="186"/>
      </rPr>
      <t xml:space="preserve"> kaliojo ketaus (KK) vamzdžiai</t>
    </r>
  </si>
  <si>
    <r>
      <rPr>
        <b/>
        <sz val="11"/>
        <color theme="1"/>
        <rFont val="Times New Roman"/>
        <family val="1"/>
        <charset val="186"/>
      </rPr>
      <t>NUOTEKŲ</t>
    </r>
    <r>
      <rPr>
        <sz val="11"/>
        <color theme="1"/>
        <rFont val="Times New Roman"/>
        <family val="1"/>
        <charset val="186"/>
      </rPr>
      <t xml:space="preserve"> plastikiniai (PVC, PP) vamzdžiai</t>
    </r>
  </si>
  <si>
    <r>
      <rPr>
        <b/>
        <sz val="11"/>
        <color theme="1"/>
        <rFont val="Times New Roman"/>
        <family val="1"/>
        <charset val="186"/>
      </rPr>
      <t>NUOTEKŲ</t>
    </r>
    <r>
      <rPr>
        <sz val="11"/>
        <color theme="1"/>
        <rFont val="Times New Roman"/>
        <family val="1"/>
        <charset val="186"/>
      </rPr>
      <t xml:space="preserve"> plastikiniai slėginiai (PE, PE RC) vamzdžiai</t>
    </r>
  </si>
  <si>
    <t>31</t>
  </si>
  <si>
    <t>16</t>
  </si>
  <si>
    <t>Įvažiavimo keliai (asfalto danga 2 sluoksniai)</t>
  </si>
  <si>
    <t xml:space="preserve"> </t>
  </si>
  <si>
    <t>32</t>
  </si>
  <si>
    <t>33</t>
  </si>
  <si>
    <t>34</t>
  </si>
  <si>
    <t>1</t>
  </si>
  <si>
    <t>35</t>
  </si>
  <si>
    <t>36</t>
  </si>
  <si>
    <t>VISO:</t>
  </si>
  <si>
    <t>Viso (statyba+projekt.)</t>
  </si>
  <si>
    <t>kai nauji statiniai</t>
  </si>
  <si>
    <t>kai rekonstr.</t>
  </si>
  <si>
    <t>0.45-1.45</t>
  </si>
  <si>
    <t xml:space="preserve">iki 0.45 </t>
  </si>
  <si>
    <t>virš 1.45</t>
  </si>
  <si>
    <t>Kai statybos kaina (mln. EUR)</t>
  </si>
  <si>
    <t>A lentelė</t>
  </si>
  <si>
    <t>Projektavimas (tikslintis pagal A lentelę)</t>
  </si>
  <si>
    <t>Sistela įkainis 1 m2 dangų atstatymui, EUR be PVM</t>
  </si>
  <si>
    <t>1 m' tinklo bandymai, valymas, dezinfekavimas, TV diagnostika, išpildomieji brėžinai, EUR be PVM</t>
  </si>
  <si>
    <t>1 PRIEDAS</t>
  </si>
  <si>
    <t>Projektavimo paslaugos, %.</t>
  </si>
  <si>
    <t>Tinklo 1 m' vidutinė statybos kaina</t>
  </si>
  <si>
    <r>
      <t xml:space="preserve">KVARTALINIAI TINKLAI </t>
    </r>
    <r>
      <rPr>
        <b/>
        <sz val="12"/>
        <color theme="1"/>
        <rFont val="Times New Roman"/>
        <family val="1"/>
        <charset val="186"/>
      </rPr>
      <t>(NE KULTŪROS PAVELDO OBJEKTE/TERITORIJOJE/VIETOVĖJE)</t>
    </r>
  </si>
  <si>
    <t>Suma statybai, EUR  (7*10)</t>
  </si>
  <si>
    <t>Suma         rekonstr., EUR (9*10)</t>
  </si>
  <si>
    <t>Koeficientas rekonstravimui (iš Sistela)</t>
  </si>
  <si>
    <t>Ilgis, m (įrašoma)</t>
  </si>
  <si>
    <t>Vamzdžio skersmuo, mm</t>
  </si>
  <si>
    <r>
      <t xml:space="preserve">KVARTALINIAI TINKLAI </t>
    </r>
    <r>
      <rPr>
        <b/>
        <sz val="12"/>
        <color theme="1"/>
        <rFont val="Times New Roman"/>
        <family val="1"/>
        <charset val="186"/>
      </rPr>
      <t>(KULTŪROS PAVELDO OBJEKTE/TERITORIJOJE/VIETOVĖJE)</t>
    </r>
  </si>
  <si>
    <t>Koeficientas statybai/rekonstravimui kultūros pavelde</t>
  </si>
  <si>
    <t>Suma statybai, EUR  (8*11)</t>
  </si>
  <si>
    <t>Suma         rekonstr., EUR (10*11)</t>
  </si>
  <si>
    <t>ĮKAINIS 1 (nauja statyba), EUR/m' (4+5+6)</t>
  </si>
  <si>
    <t>Sistela 1 m' tinklo įkainis naujai statybai, EUR be PVM</t>
  </si>
  <si>
    <t>ĮKAINIS 2 (rekonstravimas), EUR/m' (4*8)+5+6</t>
  </si>
  <si>
    <t>ĮKAINIS 1 (nauja statyba), EUR/m' (4*7)+5+6</t>
  </si>
  <si>
    <t>ĮKAINIS 2 (rekonstravimas), EUR/m' (4*7)+(4*9-4)+5+6</t>
  </si>
  <si>
    <t>2 PRIEDAS</t>
  </si>
  <si>
    <r>
      <rPr>
        <vertAlign val="superscript"/>
        <sz val="11"/>
        <color theme="1"/>
        <rFont val="Times New Roman"/>
        <family val="1"/>
        <charset val="186"/>
      </rPr>
      <t>2</t>
    </r>
    <r>
      <rPr>
        <sz val="11"/>
        <color theme="1"/>
        <rFont val="Times New Roman"/>
        <family val="1"/>
        <charset val="186"/>
      </rPr>
      <t xml:space="preserve"> šulinio medžiagas ir įrengimą apima: g/b gaminiai, dugnas, perdangos plokštė su įlipimo anga ir ketiniu plaukiojančio tipo dangčiu apkrovai D400, lipynės įlipimui, pagrindo įrengimas po šuliniu, šulinio hidroizoliacija, betonas atramoms, protarpiniai, komunikacijų nužymėjimo stovas su ženklu, visi žemės darbai (gruntą kasant į sąvartą ar savivartį).</t>
    </r>
  </si>
  <si>
    <r>
      <rPr>
        <vertAlign val="superscript"/>
        <sz val="11"/>
        <rFont val="Times New Roman"/>
        <family val="1"/>
        <charset val="186"/>
      </rPr>
      <t>1</t>
    </r>
    <r>
      <rPr>
        <sz val="11"/>
        <rFont val="Times New Roman"/>
        <family val="1"/>
        <charset val="186"/>
      </rPr>
      <t xml:space="preserve"> pagal panašius tiekėjų ir rangovų siūlymus, įskaitant korpusą, pamatą, vidaus technologinę įrangą, elektros ir valdymo įrangą, SCADA, statybą ir montavimą, apšvietimą, žemės darbus, apie 1 aro sklypo aptvėrimą su vartais, trinkelių dangą apie siurblinę, neįskaitant privažiavimo kelio įrengimo</t>
    </r>
  </si>
  <si>
    <t>Nešmenų smulkintuvas su įrengimu</t>
  </si>
  <si>
    <t>37</t>
  </si>
  <si>
    <t>38</t>
  </si>
  <si>
    <t>39</t>
  </si>
  <si>
    <t>40</t>
  </si>
  <si>
    <t>41</t>
  </si>
  <si>
    <t>42</t>
  </si>
  <si>
    <t>43</t>
  </si>
  <si>
    <t>44</t>
  </si>
  <si>
    <t>45</t>
  </si>
  <si>
    <t>46</t>
  </si>
  <si>
    <t>47</t>
  </si>
  <si>
    <t>48</t>
  </si>
  <si>
    <r>
      <t>Požeminė nuotekų siurblinė</t>
    </r>
    <r>
      <rPr>
        <vertAlign val="superscript"/>
        <sz val="11"/>
        <color theme="1"/>
        <rFont val="Times New Roman"/>
        <family val="1"/>
        <charset val="186"/>
      </rPr>
      <t>1</t>
    </r>
    <r>
      <rPr>
        <sz val="11"/>
        <color theme="1"/>
        <rFont val="Times New Roman"/>
        <family val="1"/>
        <charset val="186"/>
      </rPr>
      <t>, kai privedimo kolektorius iki 6 m gylio</t>
    </r>
  </si>
  <si>
    <r>
      <t>Požeminė nuotekų siurblinė</t>
    </r>
    <r>
      <rPr>
        <vertAlign val="superscript"/>
        <sz val="11"/>
        <color theme="1"/>
        <rFont val="Times New Roman"/>
        <family val="1"/>
        <charset val="186"/>
      </rPr>
      <t>1</t>
    </r>
    <r>
      <rPr>
        <sz val="11"/>
        <color theme="1"/>
        <rFont val="Times New Roman"/>
        <family val="1"/>
        <charset val="186"/>
      </rPr>
      <t>, kai privedimo kolektorius virš 6 m gylio</t>
    </r>
  </si>
  <si>
    <t xml:space="preserve">Žvyro dangos keliai (25 cm smėlis, 15 cm skalda) </t>
  </si>
  <si>
    <t xml:space="preserve">2. Eil. Nr. 29-34 dangų atstatymo įkainiai turėtų būti naudojami kai yra žinomas atstatomų dangų tipas. </t>
  </si>
  <si>
    <t>4. Nuotekų tinklų tiesimo kainą apima vamzdynai, šuliniai, žemės darbai.</t>
  </si>
  <si>
    <t xml:space="preserve">5. Projektuose, kurie vykdomi kultūros paveldo objektuose, jų teritorijose ar vietovėse, tinklų įrengimo kainai taikomas koeficientas 2. </t>
  </si>
  <si>
    <t>3. Vandentiekio tinklų tiesimo kainą apima vamzdynai, armatūra, žemės darbai. Šulinių įrengimo (vienetais) kaina pateikiama atskirai (eil. Nr.38-48).</t>
  </si>
  <si>
    <t>Per metus įkainis pakilo 5.5 proc.</t>
  </si>
  <si>
    <t>SISTELA NTK 2023-4.1.4 lent.</t>
  </si>
  <si>
    <t>Kaina nekito</t>
  </si>
  <si>
    <t>Per metus įkainis pakilo 8 proc.</t>
  </si>
  <si>
    <t>Per metus įkainis pakilo 4.5 proc.</t>
  </si>
  <si>
    <t>Priimtas pagal 2022 m., padidinus 4.5 proc.</t>
  </si>
  <si>
    <r>
      <t>Apvalus surenkamas g/b žiedų vandentiekio šulinys, D3000 mm, iki H-2,5 m, ir jo įrengimas</t>
    </r>
    <r>
      <rPr>
        <vertAlign val="superscript"/>
        <sz val="11"/>
        <rFont val="Calibri"/>
        <family val="2"/>
        <charset val="186"/>
        <scheme val="minor"/>
      </rPr>
      <t>2</t>
    </r>
    <r>
      <rPr>
        <sz val="11"/>
        <rFont val="Calibri"/>
        <family val="2"/>
        <scheme val="minor"/>
      </rPr>
      <t xml:space="preserve"> sausame grunte</t>
    </r>
  </si>
  <si>
    <r>
      <t>Apvalus surenkamas g/b žiedų vandentiekio šulinys, D3000 mm, iki H-2,5 m, ir jo įrengimas</t>
    </r>
    <r>
      <rPr>
        <vertAlign val="superscript"/>
        <sz val="11"/>
        <rFont val="Calibri"/>
        <family val="2"/>
        <charset val="186"/>
        <scheme val="minor"/>
      </rPr>
      <t>2</t>
    </r>
    <r>
      <rPr>
        <sz val="11"/>
        <rFont val="Calibri"/>
        <family val="2"/>
        <scheme val="minor"/>
      </rPr>
      <t xml:space="preserve"> šlapiame grunte</t>
    </r>
  </si>
  <si>
    <r>
      <t>Apvalus surenkamas g/b žiedų vandentiekio šulinys, D2000 mm, iki H-2,5 m, ir jo įrengimas</t>
    </r>
    <r>
      <rPr>
        <vertAlign val="superscript"/>
        <sz val="11"/>
        <rFont val="Calibri"/>
        <family val="2"/>
        <charset val="186"/>
        <scheme val="minor"/>
      </rPr>
      <t>2</t>
    </r>
    <r>
      <rPr>
        <sz val="11"/>
        <rFont val="Calibri"/>
        <family val="2"/>
        <scheme val="minor"/>
      </rPr>
      <t xml:space="preserve"> sausame grunte</t>
    </r>
  </si>
  <si>
    <r>
      <t>Apvalus surenkamas g/b žiedų vandentiekio šulinys, D1500 mm, iki H-2,5 m, ir jo įrengimas</t>
    </r>
    <r>
      <rPr>
        <vertAlign val="superscript"/>
        <sz val="11"/>
        <rFont val="Calibri"/>
        <family val="2"/>
        <charset val="186"/>
        <scheme val="minor"/>
      </rPr>
      <t>2</t>
    </r>
    <r>
      <rPr>
        <sz val="11"/>
        <rFont val="Calibri"/>
        <family val="2"/>
        <scheme val="minor"/>
      </rPr>
      <t xml:space="preserve"> sausame grunte</t>
    </r>
  </si>
  <si>
    <r>
      <t>Apvalus surenkamas g/b žiedų vandentiekio šulinys, D2000 mm, iki H-2,5 m, ir jo įrengimas</t>
    </r>
    <r>
      <rPr>
        <vertAlign val="superscript"/>
        <sz val="11"/>
        <rFont val="Calibri"/>
        <family val="2"/>
        <charset val="186"/>
        <scheme val="minor"/>
      </rPr>
      <t>2</t>
    </r>
    <r>
      <rPr>
        <sz val="11"/>
        <rFont val="Calibri"/>
        <family val="2"/>
        <scheme val="minor"/>
      </rPr>
      <t xml:space="preserve"> šlapiame grunte</t>
    </r>
  </si>
  <si>
    <r>
      <t>Apvalus surenkamas g/b žiedų vandentiekio šulinys, D1500 mm, iki H-2,5 m, ir jo įrengimas</t>
    </r>
    <r>
      <rPr>
        <vertAlign val="superscript"/>
        <sz val="11"/>
        <rFont val="Calibri"/>
        <family val="2"/>
        <charset val="186"/>
        <scheme val="minor"/>
      </rPr>
      <t>2</t>
    </r>
    <r>
      <rPr>
        <sz val="11"/>
        <rFont val="Calibri"/>
        <family val="2"/>
        <scheme val="minor"/>
      </rPr>
      <t xml:space="preserve"> šlapiame grunte</t>
    </r>
  </si>
  <si>
    <r>
      <t>Apvalus surenkamas g/b žiedų vandentiekio šulinys, D1000 mm, iki H-2,5 m, ir jo įrengimas</t>
    </r>
    <r>
      <rPr>
        <vertAlign val="superscript"/>
        <sz val="11"/>
        <rFont val="Calibri"/>
        <family val="2"/>
        <charset val="186"/>
        <scheme val="minor"/>
      </rPr>
      <t>2</t>
    </r>
    <r>
      <rPr>
        <sz val="11"/>
        <rFont val="Calibri"/>
        <family val="2"/>
        <scheme val="minor"/>
      </rPr>
      <t xml:space="preserve"> sausame grunte</t>
    </r>
  </si>
  <si>
    <r>
      <t>Apvalus surenkamas g/b žiedų vandentiekio šulinys, D1000 mm, iki H-2,5 m, ir jo įrengimas</t>
    </r>
    <r>
      <rPr>
        <vertAlign val="superscript"/>
        <sz val="11"/>
        <rFont val="Calibri"/>
        <family val="2"/>
        <charset val="186"/>
        <scheme val="minor"/>
      </rPr>
      <t>2</t>
    </r>
    <r>
      <rPr>
        <sz val="11"/>
        <rFont val="Calibri"/>
        <family val="2"/>
        <scheme val="minor"/>
      </rPr>
      <t xml:space="preserve"> šlapiame grunte</t>
    </r>
  </si>
  <si>
    <r>
      <t>Stačiakampis surenkamas g/b vandentiekio šulinys, vidiniai matmenys 2,0x1,6 m, darbinis aukštis H-2,4 m, ir jo įrengimas</t>
    </r>
    <r>
      <rPr>
        <vertAlign val="superscript"/>
        <sz val="11"/>
        <rFont val="Calibri"/>
        <family val="2"/>
        <charset val="186"/>
        <scheme val="minor"/>
      </rPr>
      <t>2</t>
    </r>
    <r>
      <rPr>
        <sz val="11"/>
        <rFont val="Calibri"/>
        <family val="2"/>
        <scheme val="minor"/>
      </rPr>
      <t xml:space="preserve"> sausame grunte</t>
    </r>
  </si>
  <si>
    <r>
      <t>Stačiakampis surenkamas g/b vandentiekio šulinys, vidiniai matmenys 2.0x2,5 m, darbinis aukštis H-2,4 m, ir jo įrengimas</t>
    </r>
    <r>
      <rPr>
        <vertAlign val="superscript"/>
        <sz val="11"/>
        <rFont val="Calibri"/>
        <family val="2"/>
        <charset val="186"/>
        <scheme val="minor"/>
      </rPr>
      <t>2</t>
    </r>
    <r>
      <rPr>
        <sz val="11"/>
        <rFont val="Calibri"/>
        <family val="2"/>
        <scheme val="minor"/>
      </rPr>
      <t xml:space="preserve"> sausame grunte</t>
    </r>
  </si>
  <si>
    <r>
      <t>Stačiakampis surenkamas g/b vandentiekio šulinys, vidiniai matmenys 2,5x3,0 m, darbinis aukštis H-2,4 m, ir jo įrengimas</t>
    </r>
    <r>
      <rPr>
        <vertAlign val="superscript"/>
        <sz val="11"/>
        <rFont val="Calibri"/>
        <family val="2"/>
        <charset val="186"/>
        <scheme val="minor"/>
      </rPr>
      <t>2</t>
    </r>
    <r>
      <rPr>
        <sz val="11"/>
        <rFont val="Calibri"/>
        <family val="2"/>
        <scheme val="minor"/>
      </rPr>
      <t xml:space="preserve"> sausame grunte</t>
    </r>
  </si>
  <si>
    <r>
      <t>Stačiakampis surenkamas g/b vandentiekio šulinys, vidiniai matmenys 3.0x3.0 m, darbinis aukštis H-2,4 m, ir jo įrengimas</t>
    </r>
    <r>
      <rPr>
        <vertAlign val="superscript"/>
        <sz val="11"/>
        <rFont val="Calibri"/>
        <family val="2"/>
        <charset val="186"/>
        <scheme val="minor"/>
      </rPr>
      <t xml:space="preserve">2 </t>
    </r>
    <r>
      <rPr>
        <sz val="11"/>
        <rFont val="Calibri"/>
        <family val="2"/>
        <scheme val="minor"/>
      </rPr>
      <t>sausame grunte</t>
    </r>
  </si>
  <si>
    <r>
      <t>Stačiakampis surenkamas g/b vandentiekio šulinys, vidiniai matmenys 3,5x4,0 m, darbinis aukštis H-2,4 m, ir jo įrengimas</t>
    </r>
    <r>
      <rPr>
        <vertAlign val="superscript"/>
        <sz val="11"/>
        <rFont val="Calibri"/>
        <family val="2"/>
        <charset val="186"/>
        <scheme val="minor"/>
      </rPr>
      <t>2</t>
    </r>
    <r>
      <rPr>
        <sz val="11"/>
        <rFont val="Calibri"/>
        <family val="2"/>
        <scheme val="minor"/>
      </rPr>
      <t xml:space="preserve"> sausame grunte</t>
    </r>
  </si>
  <si>
    <r>
      <t>Stačiakampis surenkamas g/b vandentiekio šulinys, vidiniai matmenys 2,0x1,6 m, darbinis aukštis H-2,4 m, ir jo įrengimas</t>
    </r>
    <r>
      <rPr>
        <vertAlign val="superscript"/>
        <sz val="11"/>
        <rFont val="Calibri"/>
        <family val="2"/>
        <charset val="186"/>
        <scheme val="minor"/>
      </rPr>
      <t>2</t>
    </r>
    <r>
      <rPr>
        <sz val="11"/>
        <rFont val="Calibri"/>
        <family val="2"/>
        <scheme val="minor"/>
      </rPr>
      <t xml:space="preserve"> šlapiame grunte</t>
    </r>
  </si>
  <si>
    <r>
      <t>Stačiakampis surenkamas g/b vandentiekio šulinys, vidiniai matmenys 2.0x2,5 m, darbinis aukštis H-2,4 m, ir jo įrengimas</t>
    </r>
    <r>
      <rPr>
        <vertAlign val="superscript"/>
        <sz val="11"/>
        <rFont val="Calibri"/>
        <family val="2"/>
        <charset val="186"/>
        <scheme val="minor"/>
      </rPr>
      <t>2</t>
    </r>
    <r>
      <rPr>
        <sz val="11"/>
        <rFont val="Calibri"/>
        <family val="2"/>
        <scheme val="minor"/>
      </rPr>
      <t xml:space="preserve"> šlapiame grunte</t>
    </r>
  </si>
  <si>
    <r>
      <t>Stačiakampis surenkamas g/b vandentiekio šulinys, vidiniai matmenys 2,5x3,0 m, darbinis aukštis H-2,4 m, ir jo įrengimas</t>
    </r>
    <r>
      <rPr>
        <vertAlign val="superscript"/>
        <sz val="11"/>
        <rFont val="Calibri"/>
        <family val="2"/>
        <charset val="186"/>
        <scheme val="minor"/>
      </rPr>
      <t>2</t>
    </r>
    <r>
      <rPr>
        <sz val="11"/>
        <rFont val="Calibri"/>
        <family val="2"/>
        <scheme val="minor"/>
      </rPr>
      <t xml:space="preserve"> šlapiame grunte</t>
    </r>
  </si>
  <si>
    <r>
      <t>Stačiakampis surenkamas g/b vandentiekio šulinys, vidiniai matmenys 3.0x3.0 m, darbinis aukštis H-2,4 m, ir jo įrengimas</t>
    </r>
    <r>
      <rPr>
        <vertAlign val="superscript"/>
        <sz val="11"/>
        <rFont val="Calibri"/>
        <family val="2"/>
        <charset val="186"/>
        <scheme val="minor"/>
      </rPr>
      <t xml:space="preserve">2 </t>
    </r>
    <r>
      <rPr>
        <sz val="11"/>
        <rFont val="Calibri"/>
        <family val="2"/>
        <scheme val="minor"/>
      </rPr>
      <t>šlapiame grunte</t>
    </r>
  </si>
  <si>
    <r>
      <t>Stačiakampis surenkamas g/b vandentiekio šulinys, vidiniai matmenys 3,5x4,0 m, darbinis aukštis H-2,4 m, ir jo įrengimas</t>
    </r>
    <r>
      <rPr>
        <vertAlign val="superscript"/>
        <sz val="11"/>
        <rFont val="Calibri"/>
        <family val="2"/>
        <charset val="186"/>
        <scheme val="minor"/>
      </rPr>
      <t>2</t>
    </r>
    <r>
      <rPr>
        <sz val="11"/>
        <rFont val="Calibri"/>
        <family val="2"/>
        <scheme val="minor"/>
      </rPr>
      <t xml:space="preserve"> šlapiame grunte</t>
    </r>
  </si>
  <si>
    <t>49</t>
  </si>
  <si>
    <t>50</t>
  </si>
  <si>
    <t>51</t>
  </si>
  <si>
    <t>52</t>
  </si>
  <si>
    <t>53</t>
  </si>
  <si>
    <t>54</t>
  </si>
  <si>
    <t>55</t>
  </si>
  <si>
    <t>Ekstrapoliacija pagal SISTELA NTK 2023-4.1.4 lent.: 1.5 karto daugiau, lyginant su D2000 šuliniu</t>
  </si>
  <si>
    <t>SISTELA NTK 2023-4.1.5 lent.</t>
  </si>
  <si>
    <t>Ekstrapoliacija pagal SISTELA NTK 2023-4.1.4 lent.: 1.3 karto mažiau, lyginant su D1500 šuliniu</t>
  </si>
  <si>
    <t>Per metus įkainis pakilo 15 proc.</t>
  </si>
  <si>
    <t xml:space="preserve">PASTABOS: 1. Eil. 1-28 dangų atstatymo vidutinis įkainis (63.70 EUR be PVM) naudojamas, kai nėra žinomas atstatomos dangos tipas. </t>
  </si>
  <si>
    <t>3. Vandentiekio tinklų tiesimo kainą apima vamzdynai, armatūra, žemės darbai. Šulinių įrengimo (vienetais) kaina pateikiama atskirai (eil. Nr.38-55).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</si>
</sst>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yyyy/mm"/>
  </numFmts>
  <fonts count="22" x14ac:knownFonts="1">
    <font>
      <sz val="11"/>
      <color theme="1"/>
      <name val="Calibri"/>
      <family val="2"/>
      <charset val="186"/>
      <scheme val="minor"/>
    </font>
    <font>
      <b/>
      <sz val="11"/>
      <color theme="1"/>
      <name val="Times New Roman"/>
      <family val="1"/>
      <charset val="186"/>
    </font>
    <font>
      <sz val="11"/>
      <color theme="1"/>
      <name val="Times New Roman"/>
      <family val="1"/>
      <charset val="186"/>
    </font>
    <font>
      <b/>
      <sz val="11"/>
      <color theme="1"/>
      <name val="Calibri"/>
      <family val="2"/>
      <charset val="186"/>
      <scheme val="minor"/>
    </font>
    <font>
      <b/>
      <sz val="10"/>
      <color theme="1"/>
      <name val="Times New Roman"/>
      <family val="1"/>
      <charset val="186"/>
    </font>
    <font>
      <b/>
      <sz val="18"/>
      <color theme="1"/>
      <name val="Times New Roman"/>
      <family val="1"/>
      <charset val="186"/>
    </font>
    <font>
      <sz val="11"/>
      <color rgb="FFFF0000"/>
      <name val="Times New Roman"/>
      <family val="1"/>
      <charset val="186"/>
    </font>
    <font>
      <sz val="11"/>
      <color theme="1"/>
      <name val="Calibri"/>
      <family val="2"/>
      <charset val="186"/>
      <scheme val="minor"/>
    </font>
    <font>
      <sz val="11"/>
      <name val="Times New Roman"/>
      <family val="1"/>
      <charset val="186"/>
    </font>
    <font>
      <b/>
      <sz val="11"/>
      <color theme="1"/>
      <name val="Calibri Light"/>
      <family val="2"/>
      <charset val="186"/>
      <scheme val="major"/>
    </font>
    <font>
      <b/>
      <sz val="8"/>
      <color theme="1"/>
      <name val="Calibri Light"/>
      <family val="2"/>
      <charset val="186"/>
      <scheme val="major"/>
    </font>
    <font>
      <b/>
      <sz val="8"/>
      <color theme="1"/>
      <name val="Times New Roman"/>
      <family val="1"/>
      <charset val="186"/>
    </font>
    <font>
      <b/>
      <sz val="8"/>
      <color theme="1"/>
      <name val="Calibri"/>
      <family val="2"/>
      <charset val="186"/>
      <scheme val="minor"/>
    </font>
    <font>
      <b/>
      <sz val="8"/>
      <color rgb="FFFF0000"/>
      <name val="Times New Roman"/>
      <family val="1"/>
      <charset val="186"/>
    </font>
    <font>
      <b/>
      <sz val="12"/>
      <color theme="1"/>
      <name val="Times New Roman"/>
      <family val="1"/>
      <charset val="186"/>
    </font>
    <font>
      <sz val="11"/>
      <color rgb="FF000000"/>
      <name val="Times New Roman"/>
      <family val="1"/>
      <charset val="186"/>
    </font>
    <font>
      <sz val="11"/>
      <name val="Calibri"/>
      <family val="2"/>
      <scheme val="minor"/>
    </font>
    <font>
      <vertAlign val="superscript"/>
      <sz val="11"/>
      <name val="Calibri"/>
      <family val="2"/>
      <charset val="186"/>
      <scheme val="minor"/>
    </font>
    <font>
      <vertAlign val="superscript"/>
      <sz val="11"/>
      <color theme="1"/>
      <name val="Times New Roman"/>
      <family val="1"/>
      <charset val="186"/>
    </font>
    <font>
      <vertAlign val="superscript"/>
      <sz val="11"/>
      <name val="Times New Roman"/>
      <family val="1"/>
      <charset val="186"/>
    </font>
    <font>
      <b/>
      <sz val="11"/>
      <name val="Calibri"/>
      <family val="2"/>
      <scheme val="minor"/>
    </font>
    <font>
      <sz val="8"/>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medium">
        <color indexed="64"/>
      </right>
      <top/>
      <bottom style="medium">
        <color indexed="64"/>
      </bottom>
      <diagonal/>
    </border>
  </borders>
  <cellStyleXfs count="2">
    <xf numFmtId="0" fontId="0" fillId="0" borderId="0"/>
    <xf numFmtId="164" fontId="7" fillId="0" borderId="0" applyFont="0" applyFill="0" applyBorder="0" applyAlignment="0" applyProtection="0"/>
  </cellStyleXfs>
  <cellXfs count="12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1" fontId="2" fillId="0" borderId="1" xfId="0" applyNumberFormat="1" applyFont="1" applyBorder="1" applyAlignment="1">
      <alignment horizontal="left" vertical="center"/>
    </xf>
    <xf numFmtId="1" fontId="2" fillId="0" borderId="0" xfId="0" applyNumberFormat="1" applyFont="1" applyAlignment="1">
      <alignment horizontal="left" vertical="center"/>
    </xf>
    <xf numFmtId="4" fontId="2" fillId="0" borderId="1" xfId="0" applyNumberFormat="1" applyFont="1" applyBorder="1" applyAlignment="1">
      <alignment horizontal="center" vertical="center"/>
    </xf>
    <xf numFmtId="4" fontId="1" fillId="0" borderId="1" xfId="0" applyNumberFormat="1" applyFont="1" applyBorder="1" applyAlignment="1">
      <alignment horizontal="center" vertical="center"/>
    </xf>
    <xf numFmtId="1" fontId="2" fillId="2" borderId="1" xfId="0" applyNumberFormat="1" applyFont="1" applyFill="1" applyBorder="1" applyAlignment="1">
      <alignment horizontal="left" vertical="center"/>
    </xf>
    <xf numFmtId="4" fontId="1"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right" vertical="center" wrapText="1"/>
    </xf>
    <xf numFmtId="3" fontId="2"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1" fillId="0" borderId="1" xfId="0" applyFont="1" applyBorder="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6" fillId="0" borderId="0" xfId="0" applyFont="1" applyAlignment="1">
      <alignment horizontal="center" vertical="center"/>
    </xf>
    <xf numFmtId="2" fontId="2" fillId="0" borderId="0" xfId="0" applyNumberFormat="1" applyFont="1" applyAlignment="1">
      <alignment horizontal="center" vertical="center"/>
    </xf>
    <xf numFmtId="9" fontId="9" fillId="0" borderId="2" xfId="0" applyNumberFormat="1" applyFont="1" applyBorder="1" applyAlignment="1">
      <alignment horizontal="center" vertical="center"/>
    </xf>
    <xf numFmtId="3" fontId="10" fillId="0" borderId="2" xfId="1" applyNumberFormat="1" applyFont="1" applyBorder="1" applyAlignment="1">
      <alignment horizontal="center" vertical="center"/>
    </xf>
    <xf numFmtId="3" fontId="11" fillId="0" borderId="2" xfId="0" applyNumberFormat="1" applyFont="1" applyBorder="1" applyAlignment="1">
      <alignment horizontal="center" vertical="center"/>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3" fillId="0" borderId="1" xfId="0" applyFont="1" applyBorder="1" applyAlignment="1">
      <alignment horizontal="center" vertical="center"/>
    </xf>
    <xf numFmtId="3" fontId="12" fillId="3" borderId="1" xfId="1" applyNumberFormat="1" applyFont="1" applyFill="1" applyBorder="1" applyAlignment="1">
      <alignment horizontal="center" vertical="center"/>
    </xf>
    <xf numFmtId="3" fontId="11"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4" fontId="11" fillId="0" borderId="0" xfId="0" applyNumberFormat="1" applyFont="1" applyAlignment="1">
      <alignment horizontal="center" vertical="center"/>
    </xf>
    <xf numFmtId="4" fontId="4" fillId="0" borderId="0" xfId="0" applyNumberFormat="1" applyFont="1" applyAlignment="1">
      <alignment horizontal="center" vertical="center"/>
    </xf>
    <xf numFmtId="0" fontId="2" fillId="0" borderId="0" xfId="0" applyFont="1"/>
    <xf numFmtId="0" fontId="8" fillId="0" borderId="0" xfId="0" applyFont="1" applyAlignment="1">
      <alignment horizontal="left" vertical="center"/>
    </xf>
    <xf numFmtId="0" fontId="15" fillId="0" borderId="0" xfId="0" applyFont="1"/>
    <xf numFmtId="4" fontId="2"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distributed" vertical="center" wrapText="1"/>
    </xf>
    <xf numFmtId="49" fontId="2" fillId="0" borderId="1" xfId="0" applyNumberFormat="1" applyFont="1" applyBorder="1" applyAlignment="1">
      <alignment horizontal="center" vertical="center"/>
    </xf>
    <xf numFmtId="165"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horizontal="right" vertical="center"/>
    </xf>
    <xf numFmtId="4" fontId="4" fillId="0" borderId="1" xfId="0" applyNumberFormat="1" applyFont="1" applyBorder="1" applyAlignment="1">
      <alignment horizontal="center" vertical="center"/>
    </xf>
    <xf numFmtId="0" fontId="16" fillId="0" borderId="1" xfId="0" applyFont="1" applyBorder="1" applyAlignment="1">
      <alignment horizontal="left" vertical="top" wrapText="1"/>
    </xf>
    <xf numFmtId="49" fontId="2" fillId="0" borderId="0" xfId="0" applyNumberFormat="1" applyFont="1" applyAlignment="1">
      <alignment horizontal="left" vertical="center"/>
    </xf>
    <xf numFmtId="1" fontId="2" fillId="0" borderId="1" xfId="0" applyNumberFormat="1" applyFont="1" applyBorder="1" applyAlignment="1">
      <alignment horizontal="center" vertical="center"/>
    </xf>
    <xf numFmtId="0" fontId="1" fillId="0" borderId="11" xfId="0" applyFont="1" applyBorder="1" applyAlignment="1">
      <alignment horizontal="center" vertical="center" wrapText="1"/>
    </xf>
    <xf numFmtId="49" fontId="1" fillId="0" borderId="16" xfId="0" applyNumberFormat="1" applyFont="1" applyBorder="1" applyAlignment="1">
      <alignment horizontal="center" vertical="center" wrapText="1"/>
    </xf>
    <xf numFmtId="0" fontId="1" fillId="0" borderId="17" xfId="0" applyFont="1" applyBorder="1" applyAlignment="1">
      <alignment horizontal="center" vertical="center"/>
    </xf>
    <xf numFmtId="1" fontId="1" fillId="0" borderId="17" xfId="0" applyNumberFormat="1" applyFont="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distributed" vertical="center" wrapText="1"/>
    </xf>
    <xf numFmtId="0" fontId="1" fillId="0" borderId="18" xfId="0" applyFont="1" applyBorder="1" applyAlignment="1">
      <alignment horizontal="center" vertical="center" wrapText="1"/>
    </xf>
    <xf numFmtId="49" fontId="2" fillId="0" borderId="19" xfId="0" applyNumberFormat="1" applyFont="1" applyBorder="1" applyAlignment="1">
      <alignment horizontal="center" vertical="center"/>
    </xf>
    <xf numFmtId="1" fontId="2" fillId="2" borderId="7" xfId="0" applyNumberFormat="1" applyFont="1" applyFill="1" applyBorder="1" applyAlignment="1">
      <alignment horizontal="left" vertical="center"/>
    </xf>
    <xf numFmtId="2" fontId="2" fillId="0" borderId="7" xfId="0" applyNumberFormat="1" applyFont="1" applyBorder="1" applyAlignment="1">
      <alignment horizontal="center" vertical="center"/>
    </xf>
    <xf numFmtId="4" fontId="2" fillId="2" borderId="7" xfId="0" applyNumberFormat="1" applyFont="1" applyFill="1" applyBorder="1" applyAlignment="1">
      <alignment horizontal="center" vertical="center"/>
    </xf>
    <xf numFmtId="4" fontId="1" fillId="2" borderId="7" xfId="0" applyNumberFormat="1" applyFont="1" applyFill="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center" vertical="center"/>
    </xf>
    <xf numFmtId="49" fontId="2" fillId="0" borderId="6" xfId="0" applyNumberFormat="1" applyFont="1" applyBorder="1" applyAlignment="1">
      <alignment horizontal="center" vertical="center"/>
    </xf>
    <xf numFmtId="1" fontId="2" fillId="2" borderId="21" xfId="0" applyNumberFormat="1" applyFont="1" applyFill="1" applyBorder="1" applyAlignment="1">
      <alignment horizontal="left" vertical="center"/>
    </xf>
    <xf numFmtId="2" fontId="2" fillId="0" borderId="21" xfId="0" applyNumberFormat="1" applyFont="1" applyBorder="1" applyAlignment="1">
      <alignment horizontal="center" vertical="center"/>
    </xf>
    <xf numFmtId="4" fontId="2" fillId="2" borderId="21" xfId="0" applyNumberFormat="1" applyFont="1" applyFill="1" applyBorder="1" applyAlignment="1">
      <alignment horizontal="center" vertical="center"/>
    </xf>
    <xf numFmtId="4" fontId="1" fillId="2" borderId="21" xfId="0" applyNumberFormat="1"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165" fontId="2" fillId="0" borderId="21" xfId="0" applyNumberFormat="1" applyFont="1" applyBorder="1" applyAlignment="1">
      <alignment horizontal="left" vertical="center" wrapText="1"/>
    </xf>
    <xf numFmtId="1" fontId="2" fillId="0" borderId="21" xfId="0" applyNumberFormat="1" applyFont="1" applyBorder="1" applyAlignment="1">
      <alignment horizontal="left" vertical="center"/>
    </xf>
    <xf numFmtId="4" fontId="2" fillId="0" borderId="21" xfId="0" applyNumberFormat="1" applyFont="1" applyBorder="1" applyAlignment="1">
      <alignment horizontal="center" vertical="center"/>
    </xf>
    <xf numFmtId="4" fontId="1" fillId="0" borderId="21" xfId="0" applyNumberFormat="1" applyFont="1" applyBorder="1" applyAlignment="1">
      <alignment horizontal="center" vertical="center"/>
    </xf>
    <xf numFmtId="1" fontId="2" fillId="0" borderId="21" xfId="0" applyNumberFormat="1" applyFont="1" applyBorder="1" applyAlignment="1">
      <alignment horizontal="center" vertical="center"/>
    </xf>
    <xf numFmtId="3" fontId="2" fillId="0" borderId="21"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12" xfId="0" applyFont="1" applyBorder="1" applyAlignment="1">
      <alignment horizontal="left" vertical="center"/>
    </xf>
    <xf numFmtId="1" fontId="2" fillId="0" borderId="12" xfId="0" applyNumberFormat="1" applyFont="1" applyBorder="1" applyAlignment="1">
      <alignment horizontal="left" vertical="center"/>
    </xf>
    <xf numFmtId="0" fontId="2" fillId="0" borderId="12" xfId="0" applyFont="1" applyBorder="1" applyAlignment="1">
      <alignment horizontal="center" vertical="center"/>
    </xf>
    <xf numFmtId="0" fontId="1" fillId="0" borderId="12" xfId="0" applyFont="1" applyBorder="1" applyAlignment="1">
      <alignment horizontal="right" vertical="center"/>
    </xf>
    <xf numFmtId="0" fontId="1" fillId="0" borderId="12" xfId="0" applyFont="1" applyBorder="1" applyAlignment="1">
      <alignment horizontal="center" vertical="center"/>
    </xf>
    <xf numFmtId="4" fontId="4" fillId="0" borderId="12" xfId="0" applyNumberFormat="1" applyFont="1" applyBorder="1" applyAlignment="1">
      <alignment horizontal="center" vertical="center"/>
    </xf>
    <xf numFmtId="4" fontId="4" fillId="0" borderId="24" xfId="0" applyNumberFormat="1" applyFont="1" applyBorder="1" applyAlignment="1">
      <alignment horizontal="center" vertical="center"/>
    </xf>
    <xf numFmtId="0" fontId="20" fillId="0" borderId="0" xfId="0" applyFont="1" applyAlignment="1">
      <alignment horizontal="center" vertical="center"/>
    </xf>
    <xf numFmtId="1" fontId="1" fillId="0" borderId="0" xfId="0" applyNumberFormat="1" applyFont="1" applyAlignment="1">
      <alignment horizontal="center" vertical="center"/>
    </xf>
    <xf numFmtId="165" fontId="2" fillId="0" borderId="21" xfId="0" applyNumberFormat="1" applyFont="1" applyBorder="1" applyAlignment="1">
      <alignment horizontal="left" vertical="center"/>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165" fontId="2" fillId="0" borderId="7" xfId="0" applyNumberFormat="1" applyFont="1" applyBorder="1" applyAlignment="1">
      <alignment horizontal="left" vertical="center"/>
    </xf>
    <xf numFmtId="0" fontId="1" fillId="0" borderId="8" xfId="0" applyFont="1" applyBorder="1" applyAlignment="1">
      <alignment horizontal="distributed" vertical="center" wrapText="1"/>
    </xf>
    <xf numFmtId="0" fontId="1" fillId="0" borderId="12" xfId="0" applyFont="1" applyBorder="1" applyAlignment="1">
      <alignment horizontal="distributed" vertical="center" wrapText="1"/>
    </xf>
    <xf numFmtId="49" fontId="1" fillId="0" borderId="6"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1" fillId="0" borderId="7" xfId="0" applyFont="1" applyBorder="1" applyAlignment="1">
      <alignment horizontal="left" vertical="center"/>
    </xf>
    <xf numFmtId="0" fontId="1" fillId="0" borderId="11" xfId="0" applyFont="1" applyBorder="1" applyAlignment="1">
      <alignment horizontal="left" vertical="center"/>
    </xf>
    <xf numFmtId="1" fontId="1" fillId="0" borderId="7" xfId="0" applyNumberFormat="1" applyFont="1" applyBorder="1" applyAlignment="1">
      <alignment horizontal="center" vertical="center" wrapText="1"/>
    </xf>
    <xf numFmtId="1" fontId="1" fillId="0" borderId="11" xfId="0" applyNumberFormat="1" applyFont="1" applyBorder="1" applyAlignment="1">
      <alignment horizontal="center" vertical="center" wrapText="1"/>
    </xf>
    <xf numFmtId="0" fontId="1" fillId="0" borderId="7" xfId="0" applyFont="1" applyBorder="1" applyAlignment="1">
      <alignment horizontal="center" vertical="center"/>
    </xf>
    <xf numFmtId="0" fontId="1" fillId="0" borderId="11" xfId="0" applyFont="1" applyBorder="1" applyAlignment="1">
      <alignment horizontal="center"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65" fontId="2" fillId="0" borderId="1" xfId="0" applyNumberFormat="1" applyFont="1" applyBorder="1" applyAlignment="1">
      <alignment horizontal="left" vertical="center"/>
    </xf>
    <xf numFmtId="0" fontId="1" fillId="0" borderId="1" xfId="0" applyFont="1" applyBorder="1" applyAlignment="1">
      <alignment horizontal="distributed" vertical="center" wrapText="1"/>
    </xf>
  </cellXfs>
  <cellStyles count="2">
    <cellStyle name="Comma" xfId="1" builtinId="3"/>
    <cellStyle name="Normal"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1721-4615-4869-B1B0-72E4339AE44F}">
  <dimension ref="A1:W84"/>
  <sheetViews>
    <sheetView topLeftCell="A52" zoomScale="85" zoomScaleNormal="85" workbookViewId="0">
      <selection activeCell="E70" sqref="E70"/>
    </sheetView>
  </sheetViews>
  <sheetFormatPr defaultColWidth="9.1796875" defaultRowHeight="14" x14ac:dyDescent="0.35"/>
  <cols>
    <col min="1" max="1" width="6.453125" style="3" customWidth="1"/>
    <col min="2" max="2" width="48.81640625" style="2" customWidth="1"/>
    <col min="3" max="3" width="11.453125" style="5" customWidth="1"/>
    <col min="4" max="4" width="16.08984375" style="1" customWidth="1"/>
    <col min="5" max="5" width="13.453125" style="1" customWidth="1"/>
    <col min="6" max="6" width="17.54296875" style="1" customWidth="1"/>
    <col min="7" max="7" width="12.81640625" style="1" customWidth="1"/>
    <col min="8" max="8" width="10.6328125" style="1" customWidth="1"/>
    <col min="9" max="9" width="13.1796875" style="1" customWidth="1"/>
    <col min="10" max="10" width="9.1796875" style="1"/>
    <col min="11" max="11" width="10.54296875" style="1" customWidth="1"/>
    <col min="12" max="12" width="10" style="1" customWidth="1"/>
    <col min="13" max="13" width="18" style="1" customWidth="1"/>
    <col min="14" max="16384" width="9.1796875" style="1"/>
  </cols>
  <sheetData>
    <row r="1" spans="1:14" ht="22.5" x14ac:dyDescent="0.35">
      <c r="B1" s="21" t="s">
        <v>68</v>
      </c>
      <c r="L1" s="1" t="s">
        <v>65</v>
      </c>
    </row>
    <row r="2" spans="1:14" ht="6" customHeight="1" thickBot="1" x14ac:dyDescent="0.4"/>
    <row r="3" spans="1:14" ht="15" customHeight="1" x14ac:dyDescent="0.35">
      <c r="A3" s="103" t="s">
        <v>1</v>
      </c>
      <c r="B3" s="105" t="s">
        <v>29</v>
      </c>
      <c r="C3" s="107" t="s">
        <v>73</v>
      </c>
      <c r="D3" s="109" t="s">
        <v>0</v>
      </c>
      <c r="E3" s="109"/>
      <c r="F3" s="109"/>
      <c r="G3" s="95" t="s">
        <v>78</v>
      </c>
      <c r="H3" s="101" t="s">
        <v>71</v>
      </c>
      <c r="I3" s="93" t="s">
        <v>80</v>
      </c>
      <c r="J3" s="95" t="s">
        <v>72</v>
      </c>
      <c r="K3" s="93" t="s">
        <v>69</v>
      </c>
      <c r="L3" s="98" t="s">
        <v>70</v>
      </c>
    </row>
    <row r="4" spans="1:14" ht="149.25" customHeight="1" thickBot="1" x14ac:dyDescent="0.4">
      <c r="A4" s="104"/>
      <c r="B4" s="106"/>
      <c r="C4" s="108"/>
      <c r="D4" s="55" t="s">
        <v>79</v>
      </c>
      <c r="E4" s="55" t="s">
        <v>63</v>
      </c>
      <c r="F4" s="55" t="s">
        <v>64</v>
      </c>
      <c r="G4" s="110"/>
      <c r="H4" s="102"/>
      <c r="I4" s="94"/>
      <c r="J4" s="96"/>
      <c r="K4" s="97"/>
      <c r="L4" s="99"/>
    </row>
    <row r="5" spans="1:14" ht="14.5" thickBot="1" x14ac:dyDescent="0.4">
      <c r="A5" s="56" t="s">
        <v>50</v>
      </c>
      <c r="B5" s="57">
        <v>2</v>
      </c>
      <c r="C5" s="58">
        <v>3</v>
      </c>
      <c r="D5" s="59">
        <v>4</v>
      </c>
      <c r="E5" s="59">
        <v>5</v>
      </c>
      <c r="F5" s="59">
        <v>6</v>
      </c>
      <c r="G5" s="59">
        <v>7</v>
      </c>
      <c r="H5" s="60">
        <v>8</v>
      </c>
      <c r="I5" s="59">
        <v>9</v>
      </c>
      <c r="J5" s="59">
        <v>10</v>
      </c>
      <c r="K5" s="59">
        <v>11</v>
      </c>
      <c r="L5" s="61">
        <v>12</v>
      </c>
      <c r="M5" s="23"/>
    </row>
    <row r="6" spans="1:14" x14ac:dyDescent="0.35">
      <c r="A6" s="62">
        <v>1</v>
      </c>
      <c r="B6" s="100" t="s">
        <v>40</v>
      </c>
      <c r="C6" s="63" t="s">
        <v>30</v>
      </c>
      <c r="D6" s="64">
        <v>145.1</v>
      </c>
      <c r="E6" s="72">
        <v>63.7</v>
      </c>
      <c r="F6" s="65">
        <v>20</v>
      </c>
      <c r="G6" s="66">
        <f>(D6+E6+F6)</f>
        <v>228.8</v>
      </c>
      <c r="H6" s="65">
        <v>1.2</v>
      </c>
      <c r="I6" s="66">
        <f>((D6*H6)+E6+F6)</f>
        <v>257.82</v>
      </c>
      <c r="J6" s="67"/>
      <c r="K6" s="67">
        <f t="shared" ref="K6:K42" si="0">G6*J6</f>
        <v>0</v>
      </c>
      <c r="L6" s="68">
        <f t="shared" ref="L6:L42" si="1">I6*J6</f>
        <v>0</v>
      </c>
      <c r="M6" s="24"/>
      <c r="N6" s="2" t="s">
        <v>106</v>
      </c>
    </row>
    <row r="7" spans="1:14" ht="14.5" customHeight="1" x14ac:dyDescent="0.35">
      <c r="A7" s="69">
        <v>2</v>
      </c>
      <c r="B7" s="92"/>
      <c r="C7" s="70" t="s">
        <v>31</v>
      </c>
      <c r="D7" s="71">
        <v>232.6</v>
      </c>
      <c r="E7" s="72">
        <v>63.7</v>
      </c>
      <c r="F7" s="72">
        <v>20</v>
      </c>
      <c r="G7" s="73">
        <f>(D7+E7+F7)</f>
        <v>316.3</v>
      </c>
      <c r="H7" s="72">
        <v>1.2</v>
      </c>
      <c r="I7" s="73">
        <f t="shared" ref="I7:I33" si="2">((D7*H7)+E7+F7)</f>
        <v>362.82</v>
      </c>
      <c r="J7" s="74"/>
      <c r="K7" s="74">
        <f t="shared" si="0"/>
        <v>0</v>
      </c>
      <c r="L7" s="75">
        <f t="shared" si="1"/>
        <v>0</v>
      </c>
      <c r="M7" s="24"/>
      <c r="N7" s="2" t="s">
        <v>106</v>
      </c>
    </row>
    <row r="8" spans="1:14" ht="14.5" customHeight="1" x14ac:dyDescent="0.35">
      <c r="A8" s="69" t="s">
        <v>2</v>
      </c>
      <c r="B8" s="92"/>
      <c r="C8" s="70">
        <v>250</v>
      </c>
      <c r="D8" s="71">
        <v>360</v>
      </c>
      <c r="E8" s="72">
        <v>63.7</v>
      </c>
      <c r="F8" s="72">
        <v>20</v>
      </c>
      <c r="G8" s="73">
        <f t="shared" ref="G8:G11" si="3">(D8+E8+F8)</f>
        <v>443.7</v>
      </c>
      <c r="H8" s="72">
        <v>1.2</v>
      </c>
      <c r="I8" s="73">
        <f t="shared" si="2"/>
        <v>515.70000000000005</v>
      </c>
      <c r="J8" s="74"/>
      <c r="K8" s="74">
        <f t="shared" si="0"/>
        <v>0</v>
      </c>
      <c r="L8" s="75">
        <f t="shared" si="1"/>
        <v>0</v>
      </c>
      <c r="M8" s="24"/>
      <c r="N8" s="2" t="s">
        <v>106</v>
      </c>
    </row>
    <row r="9" spans="1:14" ht="14.5" customHeight="1" x14ac:dyDescent="0.35">
      <c r="A9" s="69" t="s">
        <v>3</v>
      </c>
      <c r="B9" s="92"/>
      <c r="C9" s="70">
        <v>300</v>
      </c>
      <c r="D9" s="71">
        <v>432.6</v>
      </c>
      <c r="E9" s="72">
        <v>63.7</v>
      </c>
      <c r="F9" s="72">
        <v>20</v>
      </c>
      <c r="G9" s="73">
        <f t="shared" si="3"/>
        <v>516.29999999999995</v>
      </c>
      <c r="H9" s="72">
        <v>1.2</v>
      </c>
      <c r="I9" s="73">
        <f t="shared" si="2"/>
        <v>602.82000000000005</v>
      </c>
      <c r="J9" s="74"/>
      <c r="K9" s="74">
        <f t="shared" si="0"/>
        <v>0</v>
      </c>
      <c r="L9" s="75">
        <f t="shared" si="1"/>
        <v>0</v>
      </c>
      <c r="M9" s="24"/>
      <c r="N9" s="2" t="s">
        <v>106</v>
      </c>
    </row>
    <row r="10" spans="1:14" ht="14.5" customHeight="1" x14ac:dyDescent="0.35">
      <c r="A10" s="69" t="s">
        <v>4</v>
      </c>
      <c r="B10" s="92"/>
      <c r="C10" s="70">
        <v>400</v>
      </c>
      <c r="D10" s="71">
        <v>687.5</v>
      </c>
      <c r="E10" s="72">
        <v>63.7</v>
      </c>
      <c r="F10" s="72">
        <v>20</v>
      </c>
      <c r="G10" s="73">
        <f t="shared" si="3"/>
        <v>771.2</v>
      </c>
      <c r="H10" s="72">
        <v>1.2</v>
      </c>
      <c r="I10" s="73">
        <f t="shared" si="2"/>
        <v>908.7</v>
      </c>
      <c r="J10" s="74"/>
      <c r="K10" s="74">
        <f t="shared" si="0"/>
        <v>0</v>
      </c>
      <c r="L10" s="75">
        <f t="shared" si="1"/>
        <v>0</v>
      </c>
      <c r="M10" s="24"/>
      <c r="N10" s="2" t="s">
        <v>106</v>
      </c>
    </row>
    <row r="11" spans="1:14" ht="14.5" customHeight="1" x14ac:dyDescent="0.35">
      <c r="A11" s="69" t="s">
        <v>5</v>
      </c>
      <c r="B11" s="92"/>
      <c r="C11" s="70">
        <v>500</v>
      </c>
      <c r="D11" s="71">
        <v>876</v>
      </c>
      <c r="E11" s="72">
        <v>63.7</v>
      </c>
      <c r="F11" s="72">
        <v>20</v>
      </c>
      <c r="G11" s="73">
        <f t="shared" si="3"/>
        <v>959.7</v>
      </c>
      <c r="H11" s="72">
        <v>1.2</v>
      </c>
      <c r="I11" s="73">
        <f t="shared" si="2"/>
        <v>1134.9000000000001</v>
      </c>
      <c r="J11" s="74"/>
      <c r="K11" s="74">
        <f t="shared" si="0"/>
        <v>0</v>
      </c>
      <c r="L11" s="75">
        <f t="shared" si="1"/>
        <v>0</v>
      </c>
      <c r="M11" s="24"/>
      <c r="N11" s="2" t="s">
        <v>106</v>
      </c>
    </row>
    <row r="12" spans="1:14" ht="15" customHeight="1" x14ac:dyDescent="0.35">
      <c r="A12" s="69" t="s">
        <v>6</v>
      </c>
      <c r="B12" s="92"/>
      <c r="C12" s="70">
        <v>600</v>
      </c>
      <c r="D12" s="71">
        <v>1030</v>
      </c>
      <c r="E12" s="72">
        <v>63.7</v>
      </c>
      <c r="F12" s="72">
        <v>20</v>
      </c>
      <c r="G12" s="73">
        <f>(D12+E12+F12)</f>
        <v>1113.7</v>
      </c>
      <c r="H12" s="72">
        <v>1.2</v>
      </c>
      <c r="I12" s="73">
        <f t="shared" si="2"/>
        <v>1319.7</v>
      </c>
      <c r="J12" s="74"/>
      <c r="K12" s="74">
        <f t="shared" si="0"/>
        <v>0</v>
      </c>
      <c r="L12" s="75">
        <f t="shared" si="1"/>
        <v>0</v>
      </c>
      <c r="M12" s="24"/>
      <c r="N12" s="2" t="s">
        <v>106</v>
      </c>
    </row>
    <row r="13" spans="1:14" x14ac:dyDescent="0.35">
      <c r="A13" s="69" t="s">
        <v>7</v>
      </c>
      <c r="B13" s="92" t="s">
        <v>39</v>
      </c>
      <c r="C13" s="70" t="s">
        <v>30</v>
      </c>
      <c r="D13" s="71">
        <v>127</v>
      </c>
      <c r="E13" s="72">
        <v>63.7</v>
      </c>
      <c r="F13" s="72">
        <v>20</v>
      </c>
      <c r="G13" s="73">
        <f>(D13+E13+F13)</f>
        <v>210.7</v>
      </c>
      <c r="H13" s="72">
        <v>1.2</v>
      </c>
      <c r="I13" s="73">
        <f t="shared" si="2"/>
        <v>236.10000000000002</v>
      </c>
      <c r="J13" s="74"/>
      <c r="K13" s="74">
        <f t="shared" si="0"/>
        <v>0</v>
      </c>
      <c r="L13" s="75">
        <f t="shared" si="1"/>
        <v>0</v>
      </c>
      <c r="M13" s="24"/>
      <c r="N13" s="2" t="s">
        <v>106</v>
      </c>
    </row>
    <row r="14" spans="1:14" ht="14.5" customHeight="1" x14ac:dyDescent="0.35">
      <c r="A14" s="69" t="s">
        <v>8</v>
      </c>
      <c r="B14" s="92"/>
      <c r="C14" s="70" t="s">
        <v>31</v>
      </c>
      <c r="D14" s="71">
        <v>210</v>
      </c>
      <c r="E14" s="72">
        <v>63.7</v>
      </c>
      <c r="F14" s="72">
        <v>20</v>
      </c>
      <c r="G14" s="73">
        <f>(D14+E14+F14)</f>
        <v>293.7</v>
      </c>
      <c r="H14" s="72">
        <v>1.2</v>
      </c>
      <c r="I14" s="73">
        <f t="shared" si="2"/>
        <v>335.7</v>
      </c>
      <c r="J14" s="74"/>
      <c r="K14" s="74">
        <f t="shared" si="0"/>
        <v>0</v>
      </c>
      <c r="L14" s="75">
        <f t="shared" si="1"/>
        <v>0</v>
      </c>
      <c r="M14" s="24"/>
      <c r="N14" s="2" t="s">
        <v>106</v>
      </c>
    </row>
    <row r="15" spans="1:14" ht="14.5" customHeight="1" x14ac:dyDescent="0.35">
      <c r="A15" s="69" t="s">
        <v>9</v>
      </c>
      <c r="B15" s="92"/>
      <c r="C15" s="70">
        <v>250</v>
      </c>
      <c r="D15" s="71">
        <v>238</v>
      </c>
      <c r="E15" s="72">
        <v>63.7</v>
      </c>
      <c r="F15" s="72">
        <v>20</v>
      </c>
      <c r="G15" s="73">
        <f t="shared" ref="G15:G19" si="4">(D15+E15+F15)</f>
        <v>321.7</v>
      </c>
      <c r="H15" s="72">
        <v>1.2</v>
      </c>
      <c r="I15" s="73">
        <f t="shared" si="2"/>
        <v>369.29999999999995</v>
      </c>
      <c r="J15" s="74"/>
      <c r="K15" s="74">
        <f t="shared" si="0"/>
        <v>0</v>
      </c>
      <c r="L15" s="75">
        <f t="shared" si="1"/>
        <v>0</v>
      </c>
      <c r="M15" s="24"/>
      <c r="N15" s="2" t="s">
        <v>106</v>
      </c>
    </row>
    <row r="16" spans="1:14" ht="14.5" customHeight="1" x14ac:dyDescent="0.35">
      <c r="A16" s="69" t="s">
        <v>10</v>
      </c>
      <c r="B16" s="92"/>
      <c r="C16" s="70">
        <v>300</v>
      </c>
      <c r="D16" s="71">
        <v>294</v>
      </c>
      <c r="E16" s="72">
        <v>63.7</v>
      </c>
      <c r="F16" s="72">
        <v>20</v>
      </c>
      <c r="G16" s="73">
        <f t="shared" si="4"/>
        <v>377.7</v>
      </c>
      <c r="H16" s="72">
        <v>1.2</v>
      </c>
      <c r="I16" s="73">
        <f t="shared" si="2"/>
        <v>436.5</v>
      </c>
      <c r="J16" s="74"/>
      <c r="K16" s="74">
        <f t="shared" si="0"/>
        <v>0</v>
      </c>
      <c r="L16" s="75">
        <f t="shared" si="1"/>
        <v>0</v>
      </c>
      <c r="M16" s="24"/>
      <c r="N16" s="2" t="s">
        <v>106</v>
      </c>
    </row>
    <row r="17" spans="1:14" ht="14.5" customHeight="1" x14ac:dyDescent="0.35">
      <c r="A17" s="69" t="s">
        <v>11</v>
      </c>
      <c r="B17" s="92"/>
      <c r="C17" s="70">
        <v>400</v>
      </c>
      <c r="D17" s="71">
        <v>553</v>
      </c>
      <c r="E17" s="72">
        <v>63.7</v>
      </c>
      <c r="F17" s="72">
        <v>20</v>
      </c>
      <c r="G17" s="73">
        <f t="shared" si="4"/>
        <v>636.70000000000005</v>
      </c>
      <c r="H17" s="72">
        <v>1.2</v>
      </c>
      <c r="I17" s="73">
        <f t="shared" si="2"/>
        <v>747.30000000000007</v>
      </c>
      <c r="J17" s="74"/>
      <c r="K17" s="74">
        <f t="shared" si="0"/>
        <v>0</v>
      </c>
      <c r="L17" s="75">
        <f t="shared" si="1"/>
        <v>0</v>
      </c>
      <c r="M17" s="24"/>
      <c r="N17" s="2" t="s">
        <v>106</v>
      </c>
    </row>
    <row r="18" spans="1:14" ht="14.5" customHeight="1" x14ac:dyDescent="0.35">
      <c r="A18" s="69" t="s">
        <v>12</v>
      </c>
      <c r="B18" s="92"/>
      <c r="C18" s="70">
        <v>500</v>
      </c>
      <c r="D18" s="71">
        <v>742</v>
      </c>
      <c r="E18" s="72">
        <v>63.7</v>
      </c>
      <c r="F18" s="72">
        <v>20</v>
      </c>
      <c r="G18" s="73">
        <f t="shared" si="4"/>
        <v>825.7</v>
      </c>
      <c r="H18" s="72">
        <v>1.2</v>
      </c>
      <c r="I18" s="73">
        <f t="shared" si="2"/>
        <v>974.1</v>
      </c>
      <c r="J18" s="74"/>
      <c r="K18" s="74">
        <f t="shared" si="0"/>
        <v>0</v>
      </c>
      <c r="L18" s="75">
        <f t="shared" si="1"/>
        <v>0</v>
      </c>
      <c r="M18" s="24"/>
      <c r="N18" s="2" t="s">
        <v>106</v>
      </c>
    </row>
    <row r="19" spans="1:14" ht="15" customHeight="1" x14ac:dyDescent="0.35">
      <c r="A19" s="69" t="s">
        <v>13</v>
      </c>
      <c r="B19" s="92"/>
      <c r="C19" s="70">
        <v>600</v>
      </c>
      <c r="D19" s="71">
        <v>991</v>
      </c>
      <c r="E19" s="72">
        <v>63.7</v>
      </c>
      <c r="F19" s="72">
        <v>20</v>
      </c>
      <c r="G19" s="73">
        <f t="shared" si="4"/>
        <v>1074.7</v>
      </c>
      <c r="H19" s="72">
        <v>1.2</v>
      </c>
      <c r="I19" s="73">
        <f t="shared" si="2"/>
        <v>1272.9000000000001</v>
      </c>
      <c r="J19" s="74"/>
      <c r="K19" s="74">
        <f t="shared" si="0"/>
        <v>0</v>
      </c>
      <c r="L19" s="75">
        <f t="shared" si="1"/>
        <v>0</v>
      </c>
      <c r="M19" s="24"/>
      <c r="N19" s="2" t="s">
        <v>106</v>
      </c>
    </row>
    <row r="20" spans="1:14" x14ac:dyDescent="0.35">
      <c r="A20" s="69" t="s">
        <v>14</v>
      </c>
      <c r="B20" s="92" t="s">
        <v>41</v>
      </c>
      <c r="C20" s="70" t="s">
        <v>32</v>
      </c>
      <c r="D20" s="71">
        <v>218.2</v>
      </c>
      <c r="E20" s="72">
        <v>63.7</v>
      </c>
      <c r="F20" s="72">
        <v>20</v>
      </c>
      <c r="G20" s="73">
        <f>(D20+E20+F20)</f>
        <v>301.89999999999998</v>
      </c>
      <c r="H20" s="72">
        <v>1.2</v>
      </c>
      <c r="I20" s="73">
        <f t="shared" si="2"/>
        <v>345.53999999999996</v>
      </c>
      <c r="J20" s="74"/>
      <c r="K20" s="74">
        <f t="shared" si="0"/>
        <v>0</v>
      </c>
      <c r="L20" s="75">
        <f t="shared" si="1"/>
        <v>0</v>
      </c>
      <c r="M20" s="24"/>
      <c r="N20" s="2" t="s">
        <v>109</v>
      </c>
    </row>
    <row r="21" spans="1:14" x14ac:dyDescent="0.35">
      <c r="A21" s="69" t="s">
        <v>44</v>
      </c>
      <c r="B21" s="92"/>
      <c r="C21" s="70">
        <v>315</v>
      </c>
      <c r="D21" s="71">
        <v>249</v>
      </c>
      <c r="E21" s="72">
        <v>63.7</v>
      </c>
      <c r="F21" s="72">
        <v>20</v>
      </c>
      <c r="G21" s="73">
        <f>(D21+E21+F21)</f>
        <v>332.7</v>
      </c>
      <c r="H21" s="72">
        <v>1.2</v>
      </c>
      <c r="I21" s="73">
        <f t="shared" si="2"/>
        <v>382.5</v>
      </c>
      <c r="J21" s="74"/>
      <c r="K21" s="74">
        <f t="shared" si="0"/>
        <v>0</v>
      </c>
      <c r="L21" s="75">
        <f t="shared" si="1"/>
        <v>0</v>
      </c>
      <c r="M21" s="24"/>
      <c r="N21" s="2" t="s">
        <v>109</v>
      </c>
    </row>
    <row r="22" spans="1:14" x14ac:dyDescent="0.35">
      <c r="A22" s="69" t="s">
        <v>15</v>
      </c>
      <c r="B22" s="92"/>
      <c r="C22" s="70">
        <v>400</v>
      </c>
      <c r="D22" s="71">
        <v>329</v>
      </c>
      <c r="E22" s="72">
        <v>63.7</v>
      </c>
      <c r="F22" s="72">
        <v>20</v>
      </c>
      <c r="G22" s="73">
        <f t="shared" ref="G22:G27" si="5">(D22+E22+F22)</f>
        <v>412.7</v>
      </c>
      <c r="H22" s="72">
        <v>1.2</v>
      </c>
      <c r="I22" s="73">
        <f t="shared" si="2"/>
        <v>478.5</v>
      </c>
      <c r="J22" s="74"/>
      <c r="K22" s="74">
        <f t="shared" si="0"/>
        <v>0</v>
      </c>
      <c r="L22" s="75">
        <f t="shared" si="1"/>
        <v>0</v>
      </c>
      <c r="M22" s="24"/>
      <c r="N22" s="2" t="s">
        <v>109</v>
      </c>
    </row>
    <row r="23" spans="1:14" x14ac:dyDescent="0.35">
      <c r="A23" s="69" t="s">
        <v>16</v>
      </c>
      <c r="B23" s="92"/>
      <c r="C23" s="70">
        <v>500</v>
      </c>
      <c r="D23" s="71">
        <v>404</v>
      </c>
      <c r="E23" s="72">
        <v>63.7</v>
      </c>
      <c r="F23" s="72">
        <v>20</v>
      </c>
      <c r="G23" s="73">
        <f t="shared" si="5"/>
        <v>487.7</v>
      </c>
      <c r="H23" s="72">
        <v>1.2</v>
      </c>
      <c r="I23" s="73">
        <f t="shared" si="2"/>
        <v>568.5</v>
      </c>
      <c r="J23" s="74"/>
      <c r="K23" s="74">
        <f t="shared" si="0"/>
        <v>0</v>
      </c>
      <c r="L23" s="75">
        <f t="shared" si="1"/>
        <v>0</v>
      </c>
      <c r="M23" s="24"/>
      <c r="N23" s="2" t="s">
        <v>109</v>
      </c>
    </row>
    <row r="24" spans="1:14" x14ac:dyDescent="0.35">
      <c r="A24" s="69" t="s">
        <v>17</v>
      </c>
      <c r="B24" s="92"/>
      <c r="C24" s="70">
        <v>630</v>
      </c>
      <c r="D24" s="71">
        <v>509</v>
      </c>
      <c r="E24" s="72">
        <v>63.7</v>
      </c>
      <c r="F24" s="72">
        <v>20</v>
      </c>
      <c r="G24" s="73">
        <f t="shared" si="5"/>
        <v>592.70000000000005</v>
      </c>
      <c r="H24" s="72">
        <v>1.2</v>
      </c>
      <c r="I24" s="73">
        <f t="shared" si="2"/>
        <v>694.5</v>
      </c>
      <c r="J24" s="74"/>
      <c r="K24" s="74">
        <f t="shared" si="0"/>
        <v>0</v>
      </c>
      <c r="L24" s="75">
        <f t="shared" si="1"/>
        <v>0</v>
      </c>
      <c r="M24" s="24"/>
      <c r="N24" s="2" t="s">
        <v>109</v>
      </c>
    </row>
    <row r="25" spans="1:14" x14ac:dyDescent="0.35">
      <c r="A25" s="69" t="s">
        <v>18</v>
      </c>
      <c r="B25" s="92"/>
      <c r="C25" s="70">
        <v>900</v>
      </c>
      <c r="D25" s="71">
        <v>733</v>
      </c>
      <c r="E25" s="72">
        <v>63.7</v>
      </c>
      <c r="F25" s="72">
        <v>20</v>
      </c>
      <c r="G25" s="73">
        <f t="shared" si="5"/>
        <v>816.7</v>
      </c>
      <c r="H25" s="72">
        <v>1.2</v>
      </c>
      <c r="I25" s="73">
        <f t="shared" si="2"/>
        <v>963.30000000000007</v>
      </c>
      <c r="J25" s="74"/>
      <c r="K25" s="74">
        <f t="shared" si="0"/>
        <v>0</v>
      </c>
      <c r="L25" s="75">
        <f t="shared" si="1"/>
        <v>0</v>
      </c>
      <c r="M25" s="24"/>
      <c r="N25" s="2" t="s">
        <v>109</v>
      </c>
    </row>
    <row r="26" spans="1:14" x14ac:dyDescent="0.35">
      <c r="A26" s="69" t="s">
        <v>19</v>
      </c>
      <c r="B26" s="92"/>
      <c r="C26" s="70">
        <v>1125</v>
      </c>
      <c r="D26" s="71">
        <v>914</v>
      </c>
      <c r="E26" s="72">
        <v>63.7</v>
      </c>
      <c r="F26" s="72">
        <v>20</v>
      </c>
      <c r="G26" s="73">
        <f>(D26+E26+F26)</f>
        <v>997.7</v>
      </c>
      <c r="H26" s="72">
        <v>1.2</v>
      </c>
      <c r="I26" s="73">
        <f t="shared" si="2"/>
        <v>1180.5</v>
      </c>
      <c r="J26" s="74"/>
      <c r="K26" s="74">
        <f t="shared" si="0"/>
        <v>0</v>
      </c>
      <c r="L26" s="75">
        <f t="shared" si="1"/>
        <v>0</v>
      </c>
      <c r="M26" s="24"/>
      <c r="N26" s="2" t="s">
        <v>109</v>
      </c>
    </row>
    <row r="27" spans="1:14" x14ac:dyDescent="0.35">
      <c r="A27" s="69" t="s">
        <v>20</v>
      </c>
      <c r="B27" s="92"/>
      <c r="C27" s="70">
        <v>1350</v>
      </c>
      <c r="D27" s="71">
        <v>1200</v>
      </c>
      <c r="E27" s="72">
        <v>63.7</v>
      </c>
      <c r="F27" s="72">
        <v>20</v>
      </c>
      <c r="G27" s="73">
        <f t="shared" si="5"/>
        <v>1283.7</v>
      </c>
      <c r="H27" s="72">
        <v>1.2</v>
      </c>
      <c r="I27" s="73">
        <f t="shared" si="2"/>
        <v>1523.7</v>
      </c>
      <c r="J27" s="74"/>
      <c r="K27" s="74">
        <f t="shared" si="0"/>
        <v>0</v>
      </c>
      <c r="L27" s="75">
        <f t="shared" si="1"/>
        <v>0</v>
      </c>
      <c r="M27" s="24"/>
      <c r="N27" s="2" t="s">
        <v>109</v>
      </c>
    </row>
    <row r="28" spans="1:14" x14ac:dyDescent="0.35">
      <c r="A28" s="69" t="s">
        <v>21</v>
      </c>
      <c r="B28" s="92" t="s">
        <v>42</v>
      </c>
      <c r="C28" s="70" t="s">
        <v>33</v>
      </c>
      <c r="D28" s="71">
        <v>73.099999999999994</v>
      </c>
      <c r="E28" s="72">
        <v>63.7</v>
      </c>
      <c r="F28" s="72">
        <v>20</v>
      </c>
      <c r="G28" s="73">
        <f>(D28+E28+F28)</f>
        <v>156.80000000000001</v>
      </c>
      <c r="H28" s="72">
        <v>1.2</v>
      </c>
      <c r="I28" s="73">
        <f t="shared" si="2"/>
        <v>171.42</v>
      </c>
      <c r="J28" s="74"/>
      <c r="K28" s="74">
        <f t="shared" si="0"/>
        <v>0</v>
      </c>
      <c r="L28" s="75">
        <f t="shared" si="1"/>
        <v>0</v>
      </c>
      <c r="M28" s="24"/>
      <c r="N28" s="2" t="s">
        <v>109</v>
      </c>
    </row>
    <row r="29" spans="1:14" ht="14.5" customHeight="1" x14ac:dyDescent="0.35">
      <c r="A29" s="69" t="s">
        <v>22</v>
      </c>
      <c r="B29" s="92"/>
      <c r="C29" s="70" t="s">
        <v>34</v>
      </c>
      <c r="D29" s="71">
        <v>94.1</v>
      </c>
      <c r="E29" s="72">
        <v>63.7</v>
      </c>
      <c r="F29" s="72">
        <v>20</v>
      </c>
      <c r="G29" s="73">
        <f>(D29+E29+F29)</f>
        <v>177.8</v>
      </c>
      <c r="H29" s="72">
        <v>1.2</v>
      </c>
      <c r="I29" s="73">
        <f t="shared" si="2"/>
        <v>196.62</v>
      </c>
      <c r="J29" s="74"/>
      <c r="K29" s="74">
        <f t="shared" si="0"/>
        <v>0</v>
      </c>
      <c r="L29" s="75">
        <f t="shared" si="1"/>
        <v>0</v>
      </c>
      <c r="M29" s="24"/>
      <c r="N29" s="2" t="s">
        <v>109</v>
      </c>
    </row>
    <row r="30" spans="1:14" ht="14.5" customHeight="1" x14ac:dyDescent="0.35">
      <c r="A30" s="69" t="s">
        <v>23</v>
      </c>
      <c r="B30" s="92"/>
      <c r="C30" s="70">
        <v>160</v>
      </c>
      <c r="D30" s="71">
        <v>119.6</v>
      </c>
      <c r="E30" s="72">
        <v>63.7</v>
      </c>
      <c r="F30" s="72">
        <v>20</v>
      </c>
      <c r="G30" s="73">
        <f t="shared" ref="G30:G33" si="6">(D30+E30+F30)</f>
        <v>203.3</v>
      </c>
      <c r="H30" s="72">
        <v>1.2</v>
      </c>
      <c r="I30" s="73">
        <f t="shared" si="2"/>
        <v>227.21999999999997</v>
      </c>
      <c r="J30" s="74"/>
      <c r="K30" s="74">
        <f t="shared" si="0"/>
        <v>0</v>
      </c>
      <c r="L30" s="75">
        <f t="shared" si="1"/>
        <v>0</v>
      </c>
      <c r="M30" s="24"/>
      <c r="N30" s="2" t="s">
        <v>109</v>
      </c>
    </row>
    <row r="31" spans="1:14" ht="14.5" customHeight="1" x14ac:dyDescent="0.35">
      <c r="A31" s="69" t="s">
        <v>24</v>
      </c>
      <c r="B31" s="92"/>
      <c r="C31" s="70">
        <v>225</v>
      </c>
      <c r="D31" s="71">
        <v>157</v>
      </c>
      <c r="E31" s="72">
        <v>63.7</v>
      </c>
      <c r="F31" s="72">
        <v>20</v>
      </c>
      <c r="G31" s="73">
        <f>(D31+E31+F31)</f>
        <v>240.7</v>
      </c>
      <c r="H31" s="72">
        <v>1.2</v>
      </c>
      <c r="I31" s="73">
        <f t="shared" si="2"/>
        <v>272.10000000000002</v>
      </c>
      <c r="J31" s="74"/>
      <c r="K31" s="74">
        <f t="shared" si="0"/>
        <v>0</v>
      </c>
      <c r="L31" s="75">
        <f t="shared" si="1"/>
        <v>0</v>
      </c>
      <c r="M31" s="24"/>
      <c r="N31" s="2" t="s">
        <v>109</v>
      </c>
    </row>
    <row r="32" spans="1:14" ht="14.5" customHeight="1" x14ac:dyDescent="0.35">
      <c r="A32" s="69" t="s">
        <v>25</v>
      </c>
      <c r="B32" s="92"/>
      <c r="C32" s="70">
        <v>280</v>
      </c>
      <c r="D32" s="71">
        <v>183.5</v>
      </c>
      <c r="E32" s="72">
        <v>63.7</v>
      </c>
      <c r="F32" s="72">
        <v>20</v>
      </c>
      <c r="G32" s="73">
        <f t="shared" si="6"/>
        <v>267.2</v>
      </c>
      <c r="H32" s="72">
        <v>1.2</v>
      </c>
      <c r="I32" s="73">
        <f t="shared" si="2"/>
        <v>303.89999999999998</v>
      </c>
      <c r="J32" s="74"/>
      <c r="K32" s="74">
        <f t="shared" si="0"/>
        <v>0</v>
      </c>
      <c r="L32" s="75">
        <f t="shared" si="1"/>
        <v>0</v>
      </c>
      <c r="M32" s="24"/>
      <c r="N32" s="2" t="s">
        <v>109</v>
      </c>
    </row>
    <row r="33" spans="1:23" ht="15" customHeight="1" x14ac:dyDescent="0.35">
      <c r="A33" s="69" t="s">
        <v>26</v>
      </c>
      <c r="B33" s="92"/>
      <c r="C33" s="70">
        <v>315</v>
      </c>
      <c r="D33" s="71">
        <v>214.5</v>
      </c>
      <c r="E33" s="72">
        <v>63.7</v>
      </c>
      <c r="F33" s="72">
        <v>20</v>
      </c>
      <c r="G33" s="73">
        <f t="shared" si="6"/>
        <v>298.2</v>
      </c>
      <c r="H33" s="72">
        <v>1.2</v>
      </c>
      <c r="I33" s="73">
        <f t="shared" si="2"/>
        <v>341.09999999999997</v>
      </c>
      <c r="J33" s="74"/>
      <c r="K33" s="74">
        <f>G33*J33</f>
        <v>0</v>
      </c>
      <c r="L33" s="75">
        <f t="shared" si="1"/>
        <v>0</v>
      </c>
      <c r="M33" s="24"/>
      <c r="N33" s="2" t="s">
        <v>109</v>
      </c>
    </row>
    <row r="34" spans="1:23" x14ac:dyDescent="0.35">
      <c r="A34" s="69" t="s">
        <v>27</v>
      </c>
      <c r="B34" s="76" t="s">
        <v>38</v>
      </c>
      <c r="C34" s="77"/>
      <c r="D34" s="78"/>
      <c r="E34" s="71">
        <v>90.9</v>
      </c>
      <c r="F34" s="78"/>
      <c r="G34" s="79">
        <f>E34</f>
        <v>90.9</v>
      </c>
      <c r="H34" s="79"/>
      <c r="I34" s="79">
        <v>60.4</v>
      </c>
      <c r="J34" s="74"/>
      <c r="K34" s="74">
        <f>G34*J34</f>
        <v>0</v>
      </c>
      <c r="L34" s="75">
        <f>I34*J34</f>
        <v>0</v>
      </c>
      <c r="N34" s="2" t="s">
        <v>140</v>
      </c>
    </row>
    <row r="35" spans="1:23" x14ac:dyDescent="0.35">
      <c r="A35" s="69" t="s">
        <v>28</v>
      </c>
      <c r="B35" s="76" t="s">
        <v>45</v>
      </c>
      <c r="C35" s="77"/>
      <c r="D35" s="78"/>
      <c r="E35" s="71">
        <v>69.099999999999994</v>
      </c>
      <c r="F35" s="78"/>
      <c r="G35" s="79">
        <f t="shared" ref="G35:G42" si="7">E35</f>
        <v>69.099999999999994</v>
      </c>
      <c r="H35" s="79"/>
      <c r="I35" s="79">
        <v>37.200000000000003</v>
      </c>
      <c r="J35" s="74"/>
      <c r="K35" s="74">
        <f t="shared" si="0"/>
        <v>0</v>
      </c>
      <c r="L35" s="75">
        <f t="shared" ref="L35:L37" si="8">I35*J35</f>
        <v>0</v>
      </c>
      <c r="N35" s="2" t="s">
        <v>110</v>
      </c>
    </row>
    <row r="36" spans="1:23" x14ac:dyDescent="0.35">
      <c r="A36" s="69" t="s">
        <v>43</v>
      </c>
      <c r="B36" s="76" t="s">
        <v>35</v>
      </c>
      <c r="C36" s="77"/>
      <c r="D36" s="78"/>
      <c r="E36" s="71">
        <v>91.4</v>
      </c>
      <c r="F36" s="78"/>
      <c r="G36" s="79">
        <f t="shared" si="7"/>
        <v>91.4</v>
      </c>
      <c r="H36" s="79"/>
      <c r="I36" s="79">
        <v>57.7</v>
      </c>
      <c r="J36" s="74"/>
      <c r="K36" s="74">
        <f t="shared" si="0"/>
        <v>0</v>
      </c>
      <c r="L36" s="75">
        <f t="shared" si="8"/>
        <v>0</v>
      </c>
      <c r="N36" s="2" t="s">
        <v>110</v>
      </c>
    </row>
    <row r="37" spans="1:23" x14ac:dyDescent="0.35">
      <c r="A37" s="69" t="s">
        <v>47</v>
      </c>
      <c r="B37" s="76" t="s">
        <v>36</v>
      </c>
      <c r="C37" s="77"/>
      <c r="D37" s="78"/>
      <c r="E37" s="71">
        <v>53.5</v>
      </c>
      <c r="F37" s="78"/>
      <c r="G37" s="79">
        <f t="shared" si="7"/>
        <v>53.5</v>
      </c>
      <c r="H37" s="79"/>
      <c r="I37" s="79">
        <v>42.1</v>
      </c>
      <c r="J37" s="74"/>
      <c r="K37" s="74">
        <f t="shared" si="0"/>
        <v>0</v>
      </c>
      <c r="L37" s="75">
        <f t="shared" si="8"/>
        <v>0</v>
      </c>
      <c r="N37" s="2" t="s">
        <v>110</v>
      </c>
    </row>
    <row r="38" spans="1:23" x14ac:dyDescent="0.35">
      <c r="A38" s="69" t="s">
        <v>48</v>
      </c>
      <c r="B38" s="76" t="s">
        <v>37</v>
      </c>
      <c r="C38" s="77"/>
      <c r="D38" s="78"/>
      <c r="E38" s="71">
        <v>13.8</v>
      </c>
      <c r="F38" s="78"/>
      <c r="G38" s="79">
        <f t="shared" si="7"/>
        <v>13.8</v>
      </c>
      <c r="H38" s="79"/>
      <c r="I38" s="79">
        <v>7.24</v>
      </c>
      <c r="J38" s="74"/>
      <c r="K38" s="74">
        <f>G38*J38</f>
        <v>0</v>
      </c>
      <c r="L38" s="75">
        <f>I38*J38</f>
        <v>0</v>
      </c>
      <c r="N38" s="2" t="s">
        <v>110</v>
      </c>
    </row>
    <row r="39" spans="1:23" x14ac:dyDescent="0.35">
      <c r="A39" s="69" t="s">
        <v>49</v>
      </c>
      <c r="B39" s="76" t="s">
        <v>101</v>
      </c>
      <c r="C39" s="77"/>
      <c r="D39" s="78"/>
      <c r="E39" s="71">
        <v>31.35</v>
      </c>
      <c r="F39" s="78"/>
      <c r="G39" s="79">
        <f t="shared" si="7"/>
        <v>31.35</v>
      </c>
      <c r="H39" s="79"/>
      <c r="I39" s="79">
        <v>17</v>
      </c>
      <c r="J39" s="74"/>
      <c r="K39" s="74">
        <f>G39*J39</f>
        <v>0</v>
      </c>
      <c r="L39" s="75">
        <f>I39*J39</f>
        <v>0</v>
      </c>
      <c r="N39" s="2" t="s">
        <v>111</v>
      </c>
    </row>
    <row r="40" spans="1:23" ht="30" x14ac:dyDescent="0.35">
      <c r="A40" s="69" t="s">
        <v>51</v>
      </c>
      <c r="B40" s="76" t="s">
        <v>99</v>
      </c>
      <c r="C40" s="77"/>
      <c r="D40" s="78"/>
      <c r="E40" s="80">
        <v>54000</v>
      </c>
      <c r="F40" s="78"/>
      <c r="G40" s="79">
        <f t="shared" si="7"/>
        <v>54000</v>
      </c>
      <c r="H40" s="78"/>
      <c r="I40" s="79"/>
      <c r="J40" s="74"/>
      <c r="K40" s="74">
        <f t="shared" si="0"/>
        <v>0</v>
      </c>
      <c r="L40" s="75">
        <f t="shared" si="1"/>
        <v>0</v>
      </c>
      <c r="N40" s="2" t="s">
        <v>108</v>
      </c>
    </row>
    <row r="41" spans="1:23" ht="56" customHeight="1" x14ac:dyDescent="0.35">
      <c r="A41" s="69" t="s">
        <v>52</v>
      </c>
      <c r="B41" s="76" t="s">
        <v>100</v>
      </c>
      <c r="C41" s="77"/>
      <c r="D41" s="78"/>
      <c r="E41" s="80">
        <v>66000</v>
      </c>
      <c r="F41" s="78"/>
      <c r="G41" s="79">
        <f t="shared" si="7"/>
        <v>66000</v>
      </c>
      <c r="H41" s="78"/>
      <c r="I41" s="79"/>
      <c r="J41" s="74"/>
      <c r="K41" s="74">
        <f t="shared" si="0"/>
        <v>0</v>
      </c>
      <c r="L41" s="75">
        <f t="shared" si="1"/>
        <v>0</v>
      </c>
      <c r="N41" s="2" t="s">
        <v>108</v>
      </c>
    </row>
    <row r="42" spans="1:23" x14ac:dyDescent="0.35">
      <c r="A42" s="69" t="s">
        <v>87</v>
      </c>
      <c r="B42" s="76" t="s">
        <v>86</v>
      </c>
      <c r="C42" s="77"/>
      <c r="D42" s="78"/>
      <c r="E42" s="80">
        <v>20000</v>
      </c>
      <c r="F42" s="78"/>
      <c r="G42" s="79">
        <f t="shared" si="7"/>
        <v>20000</v>
      </c>
      <c r="H42" s="78"/>
      <c r="I42" s="79"/>
      <c r="J42" s="74"/>
      <c r="K42" s="81">
        <f t="shared" si="0"/>
        <v>0</v>
      </c>
      <c r="L42" s="75">
        <f t="shared" si="1"/>
        <v>0</v>
      </c>
      <c r="N42" s="2" t="s">
        <v>108</v>
      </c>
    </row>
    <row r="43" spans="1:23" ht="31" x14ac:dyDescent="0.35">
      <c r="A43" s="69" t="s">
        <v>88</v>
      </c>
      <c r="B43" s="52" t="s">
        <v>112</v>
      </c>
      <c r="C43" s="4"/>
      <c r="D43" s="6"/>
      <c r="E43" s="54">
        <v>5790</v>
      </c>
      <c r="F43" s="78"/>
      <c r="G43" s="79">
        <f t="shared" ref="G43:G60" si="9">E43</f>
        <v>5790</v>
      </c>
      <c r="H43" s="78"/>
      <c r="I43" s="79"/>
      <c r="J43" s="74"/>
      <c r="K43" s="81">
        <f t="shared" ref="K43:K60" si="10">G43*J43</f>
        <v>0</v>
      </c>
      <c r="L43" s="75">
        <f t="shared" ref="L43:L60" si="11">I43*J43</f>
        <v>0</v>
      </c>
      <c r="N43" s="2" t="s">
        <v>137</v>
      </c>
      <c r="U43" s="90"/>
      <c r="W43" s="91"/>
    </row>
    <row r="44" spans="1:23" ht="31" x14ac:dyDescent="0.35">
      <c r="A44" s="69" t="s">
        <v>89</v>
      </c>
      <c r="B44" s="52" t="s">
        <v>113</v>
      </c>
      <c r="C44" s="4"/>
      <c r="D44" s="6"/>
      <c r="E44" s="54">
        <v>7527</v>
      </c>
      <c r="F44" s="78"/>
      <c r="G44" s="79">
        <f t="shared" ref="G44" si="12">E44</f>
        <v>7527</v>
      </c>
      <c r="H44" s="78"/>
      <c r="I44" s="79"/>
      <c r="J44" s="74"/>
      <c r="K44" s="81">
        <f t="shared" ref="K44" si="13">G44*J44</f>
        <v>0</v>
      </c>
      <c r="L44" s="75">
        <f t="shared" ref="L44" si="14">I44*J44</f>
        <v>0</v>
      </c>
      <c r="N44" s="2" t="s">
        <v>137</v>
      </c>
      <c r="U44" s="90"/>
      <c r="W44" s="91"/>
    </row>
    <row r="45" spans="1:23" ht="31" x14ac:dyDescent="0.35">
      <c r="A45" s="69" t="s">
        <v>90</v>
      </c>
      <c r="B45" s="52" t="s">
        <v>114</v>
      </c>
      <c r="C45" s="4"/>
      <c r="D45" s="6"/>
      <c r="E45" s="54">
        <v>3860</v>
      </c>
      <c r="F45" s="78"/>
      <c r="G45" s="79">
        <f t="shared" si="9"/>
        <v>3860</v>
      </c>
      <c r="H45" s="78"/>
      <c r="I45" s="79"/>
      <c r="J45" s="74"/>
      <c r="K45" s="81">
        <f t="shared" si="10"/>
        <v>0</v>
      </c>
      <c r="L45" s="75">
        <f t="shared" si="11"/>
        <v>0</v>
      </c>
      <c r="N45" s="2" t="s">
        <v>107</v>
      </c>
      <c r="U45" s="90"/>
      <c r="W45" s="91"/>
    </row>
    <row r="46" spans="1:23" ht="31" x14ac:dyDescent="0.35">
      <c r="A46" s="69" t="s">
        <v>91</v>
      </c>
      <c r="B46" s="52" t="s">
        <v>116</v>
      </c>
      <c r="C46" s="4"/>
      <c r="D46" s="6"/>
      <c r="E46" s="54">
        <v>5018</v>
      </c>
      <c r="F46" s="78"/>
      <c r="G46" s="79">
        <f t="shared" ref="G46" si="15">E46</f>
        <v>5018</v>
      </c>
      <c r="H46" s="78"/>
      <c r="I46" s="79"/>
      <c r="J46" s="74"/>
      <c r="K46" s="81">
        <f t="shared" ref="K46" si="16">G46*J46</f>
        <v>0</v>
      </c>
      <c r="L46" s="75">
        <f t="shared" ref="L46" si="17">I46*J46</f>
        <v>0</v>
      </c>
      <c r="N46" s="2" t="s">
        <v>107</v>
      </c>
      <c r="U46" s="90"/>
      <c r="W46" s="91"/>
    </row>
    <row r="47" spans="1:23" ht="31" x14ac:dyDescent="0.35">
      <c r="A47" s="69" t="s">
        <v>92</v>
      </c>
      <c r="B47" s="52" t="s">
        <v>115</v>
      </c>
      <c r="C47" s="4"/>
      <c r="D47" s="6"/>
      <c r="E47" s="54">
        <v>2682</v>
      </c>
      <c r="F47" s="78"/>
      <c r="G47" s="79">
        <f t="shared" si="9"/>
        <v>2682</v>
      </c>
      <c r="H47" s="78"/>
      <c r="I47" s="79"/>
      <c r="J47" s="74"/>
      <c r="K47" s="81">
        <f t="shared" si="10"/>
        <v>0</v>
      </c>
      <c r="L47" s="75">
        <f t="shared" si="11"/>
        <v>0</v>
      </c>
      <c r="N47" s="2" t="s">
        <v>107</v>
      </c>
      <c r="U47" s="90"/>
      <c r="W47" s="91"/>
    </row>
    <row r="48" spans="1:23" ht="31" x14ac:dyDescent="0.35">
      <c r="A48" s="69" t="s">
        <v>93</v>
      </c>
      <c r="B48" s="52" t="s">
        <v>117</v>
      </c>
      <c r="C48" s="4"/>
      <c r="D48" s="6"/>
      <c r="E48" s="54">
        <v>3487</v>
      </c>
      <c r="F48" s="78"/>
      <c r="G48" s="79">
        <f t="shared" ref="G48" si="18">E48</f>
        <v>3487</v>
      </c>
      <c r="H48" s="78"/>
      <c r="I48" s="79"/>
      <c r="J48" s="74"/>
      <c r="K48" s="81">
        <f t="shared" ref="K48" si="19">G48*J48</f>
        <v>0</v>
      </c>
      <c r="L48" s="75">
        <f t="shared" ref="L48" si="20">I48*J48</f>
        <v>0</v>
      </c>
      <c r="N48" s="2" t="s">
        <v>107</v>
      </c>
      <c r="U48" s="90"/>
      <c r="W48" s="91"/>
    </row>
    <row r="49" spans="1:23" ht="31" x14ac:dyDescent="0.35">
      <c r="A49" s="69" t="s">
        <v>94</v>
      </c>
      <c r="B49" s="52" t="s">
        <v>118</v>
      </c>
      <c r="C49" s="4"/>
      <c r="D49" s="6"/>
      <c r="E49" s="54">
        <v>1877</v>
      </c>
      <c r="F49" s="78"/>
      <c r="G49" s="79">
        <f t="shared" si="9"/>
        <v>1877</v>
      </c>
      <c r="H49" s="78"/>
      <c r="I49" s="79"/>
      <c r="J49" s="74"/>
      <c r="K49" s="81">
        <f t="shared" si="10"/>
        <v>0</v>
      </c>
      <c r="L49" s="75">
        <f t="shared" si="11"/>
        <v>0</v>
      </c>
      <c r="N49" s="2" t="s">
        <v>139</v>
      </c>
      <c r="U49" s="90"/>
      <c r="W49" s="91"/>
    </row>
    <row r="50" spans="1:23" ht="31" x14ac:dyDescent="0.35">
      <c r="A50" s="69" t="s">
        <v>95</v>
      </c>
      <c r="B50" s="52" t="s">
        <v>119</v>
      </c>
      <c r="C50" s="4"/>
      <c r="D50" s="6"/>
      <c r="E50" s="54">
        <v>2440</v>
      </c>
      <c r="F50" s="78"/>
      <c r="G50" s="79">
        <f t="shared" ref="G50" si="21">E50</f>
        <v>2440</v>
      </c>
      <c r="H50" s="78"/>
      <c r="I50" s="79"/>
      <c r="J50" s="74"/>
      <c r="K50" s="81">
        <f t="shared" ref="K50" si="22">G50*J50</f>
        <v>0</v>
      </c>
      <c r="L50" s="75">
        <f t="shared" ref="L50" si="23">I50*J50</f>
        <v>0</v>
      </c>
      <c r="N50" s="2" t="s">
        <v>139</v>
      </c>
      <c r="U50" s="90"/>
      <c r="W50" s="91"/>
    </row>
    <row r="51" spans="1:23" ht="45.5" x14ac:dyDescent="0.35">
      <c r="A51" s="69" t="s">
        <v>96</v>
      </c>
      <c r="B51" s="52" t="s">
        <v>120</v>
      </c>
      <c r="C51" s="4"/>
      <c r="D51" s="6"/>
      <c r="E51" s="54">
        <v>5703</v>
      </c>
      <c r="F51" s="78"/>
      <c r="G51" s="79">
        <f t="shared" si="9"/>
        <v>5703</v>
      </c>
      <c r="H51" s="78"/>
      <c r="I51" s="79"/>
      <c r="J51" s="74"/>
      <c r="K51" s="81">
        <f t="shared" si="10"/>
        <v>0</v>
      </c>
      <c r="L51" s="75">
        <f t="shared" si="11"/>
        <v>0</v>
      </c>
      <c r="N51" s="2" t="s">
        <v>138</v>
      </c>
      <c r="U51" s="90"/>
      <c r="W51" s="91"/>
    </row>
    <row r="52" spans="1:23" ht="45.5" x14ac:dyDescent="0.35">
      <c r="A52" s="69" t="s">
        <v>97</v>
      </c>
      <c r="B52" s="52" t="s">
        <v>125</v>
      </c>
      <c r="C52" s="4"/>
      <c r="D52" s="6"/>
      <c r="E52" s="54">
        <v>8555</v>
      </c>
      <c r="F52" s="78"/>
      <c r="G52" s="79">
        <f t="shared" ref="G52" si="24">E52</f>
        <v>8555</v>
      </c>
      <c r="H52" s="78"/>
      <c r="I52" s="79"/>
      <c r="J52" s="74"/>
      <c r="K52" s="81">
        <f t="shared" ref="K52" si="25">G52*J52</f>
        <v>0</v>
      </c>
      <c r="L52" s="75">
        <f t="shared" ref="L52" si="26">I52*J52</f>
        <v>0</v>
      </c>
      <c r="N52" s="2" t="s">
        <v>138</v>
      </c>
      <c r="U52" s="90"/>
      <c r="W52" s="91"/>
    </row>
    <row r="53" spans="1:23" ht="45.5" x14ac:dyDescent="0.35">
      <c r="A53" s="69" t="s">
        <v>98</v>
      </c>
      <c r="B53" s="52" t="s">
        <v>121</v>
      </c>
      <c r="C53" s="4"/>
      <c r="D53" s="6"/>
      <c r="E53" s="54">
        <v>6868</v>
      </c>
      <c r="F53" s="78"/>
      <c r="G53" s="79">
        <f t="shared" si="9"/>
        <v>6868</v>
      </c>
      <c r="H53" s="78"/>
      <c r="I53" s="79"/>
      <c r="J53" s="74"/>
      <c r="K53" s="81">
        <f t="shared" si="10"/>
        <v>0</v>
      </c>
      <c r="L53" s="75">
        <f t="shared" si="11"/>
        <v>0</v>
      </c>
      <c r="N53" s="2" t="s">
        <v>138</v>
      </c>
      <c r="U53" s="90"/>
      <c r="W53" s="91"/>
    </row>
    <row r="54" spans="1:23" ht="45.5" x14ac:dyDescent="0.35">
      <c r="A54" s="69" t="s">
        <v>130</v>
      </c>
      <c r="B54" s="52" t="s">
        <v>126</v>
      </c>
      <c r="C54" s="4"/>
      <c r="D54" s="6"/>
      <c r="E54" s="54">
        <v>10302</v>
      </c>
      <c r="F54" s="78"/>
      <c r="G54" s="79">
        <f t="shared" ref="G54" si="27">E54</f>
        <v>10302</v>
      </c>
      <c r="H54" s="78"/>
      <c r="I54" s="79"/>
      <c r="J54" s="74"/>
      <c r="K54" s="81">
        <f t="shared" ref="K54" si="28">G54*J54</f>
        <v>0</v>
      </c>
      <c r="L54" s="75">
        <f t="shared" ref="L54" si="29">I54*J54</f>
        <v>0</v>
      </c>
      <c r="N54" s="2" t="s">
        <v>138</v>
      </c>
      <c r="U54" s="90"/>
      <c r="W54" s="91"/>
    </row>
    <row r="55" spans="1:23" ht="45.5" x14ac:dyDescent="0.35">
      <c r="A55" s="69" t="s">
        <v>131</v>
      </c>
      <c r="B55" s="52" t="s">
        <v>122</v>
      </c>
      <c r="C55" s="4"/>
      <c r="D55" s="6"/>
      <c r="E55" s="54">
        <v>8370</v>
      </c>
      <c r="F55" s="78"/>
      <c r="G55" s="79">
        <f t="shared" si="9"/>
        <v>8370</v>
      </c>
      <c r="H55" s="78"/>
      <c r="I55" s="79"/>
      <c r="J55" s="74"/>
      <c r="K55" s="81">
        <f t="shared" si="10"/>
        <v>0</v>
      </c>
      <c r="L55" s="75">
        <f t="shared" si="11"/>
        <v>0</v>
      </c>
      <c r="N55" s="2" t="s">
        <v>138</v>
      </c>
      <c r="U55" s="90"/>
      <c r="W55" s="91"/>
    </row>
    <row r="56" spans="1:23" ht="45.5" x14ac:dyDescent="0.35">
      <c r="A56" s="69" t="s">
        <v>132</v>
      </c>
      <c r="B56" s="52" t="s">
        <v>127</v>
      </c>
      <c r="C56" s="4"/>
      <c r="D56" s="6"/>
      <c r="E56" s="54">
        <v>12555</v>
      </c>
      <c r="F56" s="78"/>
      <c r="G56" s="79">
        <f t="shared" ref="G56" si="30">E56</f>
        <v>12555</v>
      </c>
      <c r="H56" s="78"/>
      <c r="I56" s="79"/>
      <c r="J56" s="74"/>
      <c r="K56" s="81">
        <f t="shared" ref="K56" si="31">G56*J56</f>
        <v>0</v>
      </c>
      <c r="L56" s="75">
        <f t="shared" ref="L56" si="32">I56*J56</f>
        <v>0</v>
      </c>
      <c r="N56" s="2" t="s">
        <v>138</v>
      </c>
      <c r="U56" s="90"/>
      <c r="W56" s="91"/>
    </row>
    <row r="57" spans="1:23" ht="45.5" x14ac:dyDescent="0.35">
      <c r="A57" s="69" t="s">
        <v>133</v>
      </c>
      <c r="B57" s="52" t="s">
        <v>123</v>
      </c>
      <c r="C57" s="4"/>
      <c r="D57" s="6"/>
      <c r="E57" s="54">
        <v>10049</v>
      </c>
      <c r="F57" s="78"/>
      <c r="G57" s="79">
        <f t="shared" si="9"/>
        <v>10049</v>
      </c>
      <c r="H57" s="78"/>
      <c r="I57" s="79"/>
      <c r="J57" s="74"/>
      <c r="K57" s="81">
        <f t="shared" si="10"/>
        <v>0</v>
      </c>
      <c r="L57" s="75">
        <f t="shared" si="11"/>
        <v>0</v>
      </c>
      <c r="N57" s="2" t="s">
        <v>138</v>
      </c>
      <c r="U57" s="90"/>
      <c r="W57" s="91"/>
    </row>
    <row r="58" spans="1:23" ht="45.5" x14ac:dyDescent="0.35">
      <c r="A58" s="69" t="s">
        <v>134</v>
      </c>
      <c r="B58" s="52" t="s">
        <v>128</v>
      </c>
      <c r="C58" s="4"/>
      <c r="D58" s="6"/>
      <c r="E58" s="54">
        <v>15074</v>
      </c>
      <c r="F58" s="78"/>
      <c r="G58" s="79">
        <f t="shared" ref="G58:G59" si="33">E58</f>
        <v>15074</v>
      </c>
      <c r="H58" s="78"/>
      <c r="I58" s="79"/>
      <c r="J58" s="74"/>
      <c r="K58" s="81">
        <f t="shared" ref="K58:K59" si="34">G58*J58</f>
        <v>0</v>
      </c>
      <c r="L58" s="75">
        <f t="shared" ref="L58:L59" si="35">I58*J58</f>
        <v>0</v>
      </c>
      <c r="N58" s="2" t="s">
        <v>138</v>
      </c>
      <c r="U58" s="90"/>
      <c r="W58" s="91"/>
    </row>
    <row r="59" spans="1:23" ht="45.5" x14ac:dyDescent="0.35">
      <c r="A59" s="69" t="s">
        <v>135</v>
      </c>
      <c r="B59" s="52" t="s">
        <v>124</v>
      </c>
      <c r="C59" s="4"/>
      <c r="D59" s="6"/>
      <c r="E59" s="54">
        <v>11810</v>
      </c>
      <c r="F59" s="78"/>
      <c r="G59" s="79">
        <f t="shared" si="33"/>
        <v>11810</v>
      </c>
      <c r="H59" s="78"/>
      <c r="I59" s="79"/>
      <c r="J59" s="74"/>
      <c r="K59" s="81">
        <f t="shared" si="34"/>
        <v>0</v>
      </c>
      <c r="L59" s="75">
        <f t="shared" si="35"/>
        <v>0</v>
      </c>
      <c r="N59" s="2" t="s">
        <v>138</v>
      </c>
      <c r="U59" s="90"/>
      <c r="W59" s="91"/>
    </row>
    <row r="60" spans="1:23" ht="45.5" x14ac:dyDescent="0.35">
      <c r="A60" s="69" t="s">
        <v>136</v>
      </c>
      <c r="B60" s="52" t="s">
        <v>129</v>
      </c>
      <c r="C60" s="4"/>
      <c r="D60" s="6"/>
      <c r="E60" s="54">
        <v>17717</v>
      </c>
      <c r="F60" s="78"/>
      <c r="G60" s="79">
        <f t="shared" si="9"/>
        <v>17717</v>
      </c>
      <c r="H60" s="78"/>
      <c r="I60" s="79"/>
      <c r="J60" s="74"/>
      <c r="K60" s="81">
        <f t="shared" si="10"/>
        <v>0</v>
      </c>
      <c r="L60" s="75">
        <f t="shared" si="11"/>
        <v>0</v>
      </c>
      <c r="N60" s="2" t="s">
        <v>138</v>
      </c>
      <c r="U60" s="90"/>
      <c r="W60" s="91"/>
    </row>
    <row r="61" spans="1:23" ht="14.5" thickBot="1" x14ac:dyDescent="0.4">
      <c r="A61" s="82"/>
      <c r="B61" s="83"/>
      <c r="C61" s="84"/>
      <c r="D61" s="85"/>
      <c r="E61" s="85"/>
      <c r="F61" s="85"/>
      <c r="G61" s="85"/>
      <c r="H61" s="85"/>
      <c r="I61" s="86" t="s">
        <v>53</v>
      </c>
      <c r="J61" s="87"/>
      <c r="K61" s="88">
        <f>SUM(K10:K60)</f>
        <v>0</v>
      </c>
      <c r="L61" s="89">
        <f>SUM(L10:L60)</f>
        <v>0</v>
      </c>
    </row>
    <row r="62" spans="1:23" ht="14.5" customHeight="1" x14ac:dyDescent="0.35">
      <c r="F62" s="112" t="s">
        <v>62</v>
      </c>
      <c r="G62" s="112"/>
      <c r="H62" s="112"/>
      <c r="I62" s="112"/>
      <c r="J62" s="25">
        <v>0.05</v>
      </c>
      <c r="K62" s="26">
        <f>K61*J62</f>
        <v>0</v>
      </c>
      <c r="L62" s="27"/>
      <c r="M62" s="28"/>
      <c r="N62" s="29"/>
      <c r="O62" s="30" t="s">
        <v>61</v>
      </c>
    </row>
    <row r="63" spans="1:23" ht="28.25" customHeight="1" x14ac:dyDescent="0.35">
      <c r="F63" s="111" t="s">
        <v>54</v>
      </c>
      <c r="G63" s="111"/>
      <c r="H63" s="111"/>
      <c r="I63" s="111"/>
      <c r="J63" s="31"/>
      <c r="K63" s="32">
        <f>K61+K62</f>
        <v>0</v>
      </c>
      <c r="L63" s="33"/>
      <c r="M63" s="113" t="s">
        <v>66</v>
      </c>
      <c r="N63" s="114"/>
      <c r="O63" s="115"/>
    </row>
    <row r="64" spans="1:23" ht="28" x14ac:dyDescent="0.35">
      <c r="F64" s="111" t="s">
        <v>67</v>
      </c>
      <c r="G64" s="111"/>
      <c r="H64" s="111"/>
      <c r="I64" s="111"/>
      <c r="J64" s="20"/>
      <c r="K64" s="34" t="e">
        <f>K63/SUM(J6:J33)</f>
        <v>#DIV/0!</v>
      </c>
      <c r="L64" s="35"/>
      <c r="M64" s="22" t="s">
        <v>60</v>
      </c>
      <c r="N64" s="22" t="s">
        <v>55</v>
      </c>
      <c r="O64" s="22" t="s">
        <v>56</v>
      </c>
    </row>
    <row r="65" spans="1:15" x14ac:dyDescent="0.35">
      <c r="I65" s="11"/>
      <c r="J65" s="12"/>
      <c r="K65" s="36"/>
      <c r="L65" s="36"/>
      <c r="M65" s="10" t="s">
        <v>58</v>
      </c>
      <c r="N65" s="22">
        <v>9</v>
      </c>
      <c r="O65" s="22">
        <v>10</v>
      </c>
    </row>
    <row r="66" spans="1:15" x14ac:dyDescent="0.35">
      <c r="I66" s="11"/>
      <c r="J66" s="12"/>
      <c r="K66" s="37"/>
      <c r="L66" s="37"/>
      <c r="M66" s="10" t="s">
        <v>57</v>
      </c>
      <c r="N66" s="22">
        <v>7</v>
      </c>
      <c r="O66" s="22">
        <v>8</v>
      </c>
    </row>
    <row r="67" spans="1:15" x14ac:dyDescent="0.35">
      <c r="I67" s="11"/>
      <c r="J67" s="12"/>
      <c r="K67" s="37"/>
      <c r="L67" s="37"/>
      <c r="M67" s="10" t="s">
        <v>59</v>
      </c>
      <c r="N67" s="22">
        <v>5</v>
      </c>
      <c r="O67" s="22">
        <v>6</v>
      </c>
    </row>
    <row r="68" spans="1:15" x14ac:dyDescent="0.3">
      <c r="A68" s="38" t="s">
        <v>141</v>
      </c>
      <c r="B68" s="15"/>
      <c r="C68" s="18"/>
      <c r="I68" s="11"/>
      <c r="J68" s="12"/>
      <c r="K68" s="12"/>
      <c r="L68" s="12"/>
    </row>
    <row r="69" spans="1:15" x14ac:dyDescent="0.3">
      <c r="A69" s="38" t="s">
        <v>102</v>
      </c>
      <c r="B69" s="15"/>
      <c r="C69" s="18"/>
      <c r="I69" s="11"/>
      <c r="J69" s="12"/>
      <c r="K69" s="12"/>
      <c r="L69" s="12"/>
    </row>
    <row r="70" spans="1:15" ht="14.5" x14ac:dyDescent="0.35">
      <c r="A70" s="39" t="s">
        <v>105</v>
      </c>
      <c r="B70" s="15"/>
      <c r="C70" s="18"/>
      <c r="J70" s="13"/>
      <c r="K70" s="12"/>
    </row>
    <row r="71" spans="1:15" ht="14.5" x14ac:dyDescent="0.35">
      <c r="A71" s="39" t="s">
        <v>103</v>
      </c>
      <c r="B71" s="17"/>
      <c r="C71" s="19"/>
      <c r="J71" s="13"/>
      <c r="K71" s="12"/>
    </row>
    <row r="72" spans="1:15" ht="14.5" x14ac:dyDescent="0.3">
      <c r="A72" s="40"/>
      <c r="B72" s="17"/>
      <c r="C72" s="19"/>
      <c r="I72" s="13"/>
      <c r="J72" s="12"/>
    </row>
    <row r="73" spans="1:15" ht="14.5" x14ac:dyDescent="0.35">
      <c r="A73" s="39"/>
      <c r="I73" s="13"/>
      <c r="J73" s="12"/>
    </row>
    <row r="74" spans="1:15" ht="16" x14ac:dyDescent="0.35">
      <c r="A74" s="39" t="s">
        <v>85</v>
      </c>
    </row>
    <row r="75" spans="1:15" ht="16" x14ac:dyDescent="0.35">
      <c r="A75" s="53" t="s">
        <v>84</v>
      </c>
      <c r="B75" s="16"/>
      <c r="C75" s="14"/>
    </row>
    <row r="76" spans="1:15" x14ac:dyDescent="0.35">
      <c r="B76" s="15"/>
      <c r="C76" s="18"/>
    </row>
    <row r="77" spans="1:15" x14ac:dyDescent="0.35">
      <c r="B77" s="15"/>
      <c r="C77" s="18"/>
    </row>
    <row r="78" spans="1:15" x14ac:dyDescent="0.35">
      <c r="B78" s="15"/>
      <c r="C78" s="18"/>
    </row>
    <row r="79" spans="1:15" x14ac:dyDescent="0.35">
      <c r="B79" s="15"/>
      <c r="C79" s="18"/>
    </row>
    <row r="80" spans="1:15" x14ac:dyDescent="0.35">
      <c r="B80" s="15"/>
      <c r="C80" s="18"/>
      <c r="D80" s="1" t="s">
        <v>46</v>
      </c>
    </row>
    <row r="81" spans="2:3" x14ac:dyDescent="0.35">
      <c r="B81" s="15"/>
      <c r="C81" s="18"/>
    </row>
    <row r="82" spans="2:3" x14ac:dyDescent="0.35">
      <c r="B82" s="15"/>
      <c r="C82" s="18"/>
    </row>
    <row r="83" spans="2:3" x14ac:dyDescent="0.35">
      <c r="B83" s="15"/>
      <c r="C83" s="18"/>
    </row>
    <row r="84" spans="2:3" x14ac:dyDescent="0.35">
      <c r="B84" s="17"/>
      <c r="C84" s="19"/>
    </row>
  </sheetData>
  <mergeCells count="18">
    <mergeCell ref="F64:I64"/>
    <mergeCell ref="B28:B33"/>
    <mergeCell ref="F62:I62"/>
    <mergeCell ref="F63:I63"/>
    <mergeCell ref="M63:O63"/>
    <mergeCell ref="L3:L4"/>
    <mergeCell ref="B6:B12"/>
    <mergeCell ref="H3:H4"/>
    <mergeCell ref="A3:A4"/>
    <mergeCell ref="B3:B4"/>
    <mergeCell ref="C3:C4"/>
    <mergeCell ref="D3:F3"/>
    <mergeCell ref="G3:G4"/>
    <mergeCell ref="B13:B19"/>
    <mergeCell ref="B20:B27"/>
    <mergeCell ref="I3:I4"/>
    <mergeCell ref="J3:J4"/>
    <mergeCell ref="K3:K4"/>
  </mergeCells>
  <phoneticPr fontId="21" type="noConversion"/>
  <conditionalFormatting sqref="F42:F60">
    <cfRule type="cellIs" dxfId="11" priority="8" operator="equal">
      <formula>0</formula>
    </cfRule>
  </conditionalFormatting>
  <conditionalFormatting sqref="F34:F41">
    <cfRule type="cellIs" dxfId="10" priority="7" operator="equal">
      <formula>0</formula>
    </cfRule>
  </conditionalFormatting>
  <conditionalFormatting sqref="F33">
    <cfRule type="cellIs" dxfId="9" priority="2" operator="equal">
      <formula>0</formula>
    </cfRule>
  </conditionalFormatting>
  <conditionalFormatting sqref="F6">
    <cfRule type="cellIs" dxfId="8" priority="5" operator="equal">
      <formula>0</formula>
    </cfRule>
  </conditionalFormatting>
  <conditionalFormatting sqref="F7">
    <cfRule type="cellIs" dxfId="7" priority="4" operator="equal">
      <formula>0</formula>
    </cfRule>
  </conditionalFormatting>
  <conditionalFormatting sqref="F8:F32">
    <cfRule type="cellIs" dxfId="6" priority="3" operator="equal">
      <formula>0</formula>
    </cfRule>
  </conditionalFormatting>
  <conditionalFormatting sqref="E6:E33">
    <cfRule type="cellIs" dxfId="5"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4E47-9D8D-4257-9A16-D7F7D2DEAB50}">
  <dimension ref="A1:X86"/>
  <sheetViews>
    <sheetView tabSelected="1" zoomScale="70" zoomScaleNormal="70" workbookViewId="0">
      <selection activeCell="G72" sqref="G72"/>
    </sheetView>
  </sheetViews>
  <sheetFormatPr defaultColWidth="9.1796875" defaultRowHeight="14" x14ac:dyDescent="0.35"/>
  <cols>
    <col min="1" max="1" width="6.453125" style="3" customWidth="1"/>
    <col min="2" max="2" width="48.81640625" style="2" customWidth="1"/>
    <col min="3" max="3" width="11.453125" style="5" customWidth="1"/>
    <col min="4" max="4" width="16.08984375" style="1" customWidth="1"/>
    <col min="5" max="5" width="13.453125" style="1" customWidth="1"/>
    <col min="6" max="6" width="17.54296875" style="1" customWidth="1"/>
    <col min="7" max="7" width="13.08984375" style="1" customWidth="1"/>
    <col min="8" max="8" width="12.81640625" style="1" customWidth="1"/>
    <col min="9" max="9" width="10.6328125" style="1" customWidth="1"/>
    <col min="10" max="10" width="13.1796875" style="1" customWidth="1"/>
    <col min="11" max="11" width="9.1796875" style="1"/>
    <col min="12" max="12" width="10.54296875" style="1" customWidth="1"/>
    <col min="13" max="13" width="10" style="1" customWidth="1"/>
    <col min="14" max="16384" width="9.1796875" style="1"/>
  </cols>
  <sheetData>
    <row r="1" spans="1:15" ht="22.5" x14ac:dyDescent="0.35">
      <c r="B1" s="21" t="s">
        <v>74</v>
      </c>
      <c r="M1" s="1" t="s">
        <v>83</v>
      </c>
    </row>
    <row r="2" spans="1:15" ht="6" customHeight="1" x14ac:dyDescent="0.35"/>
    <row r="3" spans="1:15" ht="15" customHeight="1" x14ac:dyDescent="0.35">
      <c r="A3" s="116" t="s">
        <v>1</v>
      </c>
      <c r="B3" s="117" t="s">
        <v>29</v>
      </c>
      <c r="C3" s="118" t="s">
        <v>73</v>
      </c>
      <c r="D3" s="120" t="s">
        <v>0</v>
      </c>
      <c r="E3" s="120"/>
      <c r="F3" s="120"/>
      <c r="G3" s="120"/>
      <c r="H3" s="119" t="s">
        <v>81</v>
      </c>
      <c r="I3" s="122" t="s">
        <v>71</v>
      </c>
      <c r="J3" s="119" t="s">
        <v>82</v>
      </c>
      <c r="K3" s="119" t="s">
        <v>72</v>
      </c>
      <c r="L3" s="119" t="s">
        <v>76</v>
      </c>
      <c r="M3" s="119" t="s">
        <v>77</v>
      </c>
    </row>
    <row r="4" spans="1:15" ht="149.25" customHeight="1" x14ac:dyDescent="0.35">
      <c r="A4" s="116"/>
      <c r="B4" s="117"/>
      <c r="C4" s="118"/>
      <c r="D4" s="42" t="s">
        <v>79</v>
      </c>
      <c r="E4" s="42" t="s">
        <v>63</v>
      </c>
      <c r="F4" s="42" t="s">
        <v>64</v>
      </c>
      <c r="G4" s="42" t="s">
        <v>75</v>
      </c>
      <c r="H4" s="119"/>
      <c r="I4" s="122"/>
      <c r="J4" s="119"/>
      <c r="K4" s="119"/>
      <c r="L4" s="119"/>
      <c r="M4" s="119"/>
    </row>
    <row r="5" spans="1:15" ht="14.5" thickBot="1" x14ac:dyDescent="0.4">
      <c r="A5" s="43" t="s">
        <v>50</v>
      </c>
      <c r="B5" s="20">
        <v>2</v>
      </c>
      <c r="C5" s="44">
        <v>3</v>
      </c>
      <c r="D5" s="42">
        <v>4</v>
      </c>
      <c r="E5" s="42">
        <v>5</v>
      </c>
      <c r="F5" s="42">
        <v>6</v>
      </c>
      <c r="G5" s="42">
        <v>7</v>
      </c>
      <c r="H5" s="45">
        <v>8</v>
      </c>
      <c r="I5" s="42">
        <v>9</v>
      </c>
      <c r="J5" s="42">
        <v>10</v>
      </c>
      <c r="K5" s="42">
        <v>11</v>
      </c>
      <c r="L5" s="42">
        <v>12</v>
      </c>
      <c r="M5" s="42">
        <v>13</v>
      </c>
      <c r="N5" s="23"/>
      <c r="O5" s="23"/>
    </row>
    <row r="6" spans="1:15" ht="14.5" customHeight="1" x14ac:dyDescent="0.35">
      <c r="A6" s="46">
        <v>1</v>
      </c>
      <c r="B6" s="121" t="s">
        <v>40</v>
      </c>
      <c r="C6" s="8" t="s">
        <v>30</v>
      </c>
      <c r="D6" s="64">
        <v>145.1</v>
      </c>
      <c r="E6" s="41">
        <v>63.7</v>
      </c>
      <c r="F6" s="41">
        <v>20</v>
      </c>
      <c r="G6" s="41">
        <v>2</v>
      </c>
      <c r="H6" s="9">
        <f>(D6*G6)+E6+F6</f>
        <v>373.9</v>
      </c>
      <c r="I6" s="41">
        <v>1.2</v>
      </c>
      <c r="J6" s="9">
        <f>(D6*G6)+(D6*I6-D6)+E6+F6</f>
        <v>402.91999999999996</v>
      </c>
      <c r="K6" s="10"/>
      <c r="L6" s="10">
        <f t="shared" ref="L6:L42" si="0">H6*K6</f>
        <v>0</v>
      </c>
      <c r="M6" s="10">
        <f t="shared" ref="M6:M42" si="1">J6*K6</f>
        <v>0</v>
      </c>
      <c r="N6" s="24"/>
      <c r="O6" s="2"/>
    </row>
    <row r="7" spans="1:15" ht="14.5" customHeight="1" x14ac:dyDescent="0.35">
      <c r="A7" s="46">
        <v>2</v>
      </c>
      <c r="B7" s="121"/>
      <c r="C7" s="8" t="s">
        <v>31</v>
      </c>
      <c r="D7" s="71">
        <v>232.6</v>
      </c>
      <c r="E7" s="41">
        <v>63.7</v>
      </c>
      <c r="F7" s="41">
        <v>20</v>
      </c>
      <c r="G7" s="41">
        <v>2</v>
      </c>
      <c r="H7" s="9">
        <f t="shared" ref="H7:H33" si="2">(D7*G7)+E7+F7</f>
        <v>548.9</v>
      </c>
      <c r="I7" s="41">
        <v>1.2</v>
      </c>
      <c r="J7" s="9">
        <f t="shared" ref="J7:J33" si="3">D7*G7+(D7*I7-D7)+E7+F7</f>
        <v>595.42000000000007</v>
      </c>
      <c r="K7" s="10"/>
      <c r="L7" s="10">
        <f t="shared" si="0"/>
        <v>0</v>
      </c>
      <c r="M7" s="10">
        <f t="shared" si="1"/>
        <v>0</v>
      </c>
      <c r="N7" s="24"/>
      <c r="O7" s="2"/>
    </row>
    <row r="8" spans="1:15" ht="14.5" customHeight="1" x14ac:dyDescent="0.35">
      <c r="A8" s="46" t="s">
        <v>2</v>
      </c>
      <c r="B8" s="121"/>
      <c r="C8" s="8">
        <v>250</v>
      </c>
      <c r="D8" s="71">
        <v>360</v>
      </c>
      <c r="E8" s="41">
        <v>63.7</v>
      </c>
      <c r="F8" s="41">
        <v>20</v>
      </c>
      <c r="G8" s="41">
        <v>2</v>
      </c>
      <c r="H8" s="9">
        <f t="shared" si="2"/>
        <v>803.7</v>
      </c>
      <c r="I8" s="41">
        <v>1.2</v>
      </c>
      <c r="J8" s="9">
        <f t="shared" si="3"/>
        <v>875.7</v>
      </c>
      <c r="K8" s="10"/>
      <c r="L8" s="10">
        <f t="shared" si="0"/>
        <v>0</v>
      </c>
      <c r="M8" s="10">
        <f t="shared" si="1"/>
        <v>0</v>
      </c>
      <c r="N8" s="24"/>
      <c r="O8" s="2"/>
    </row>
    <row r="9" spans="1:15" ht="14.5" customHeight="1" x14ac:dyDescent="0.35">
      <c r="A9" s="46" t="s">
        <v>3</v>
      </c>
      <c r="B9" s="121"/>
      <c r="C9" s="8">
        <v>300</v>
      </c>
      <c r="D9" s="71">
        <v>432.6</v>
      </c>
      <c r="E9" s="41">
        <v>63.7</v>
      </c>
      <c r="F9" s="41">
        <v>20</v>
      </c>
      <c r="G9" s="41">
        <v>2</v>
      </c>
      <c r="H9" s="9">
        <f t="shared" si="2"/>
        <v>948.90000000000009</v>
      </c>
      <c r="I9" s="41">
        <v>1.2</v>
      </c>
      <c r="J9" s="9">
        <f t="shared" si="3"/>
        <v>1035.42</v>
      </c>
      <c r="K9" s="10"/>
      <c r="L9" s="10">
        <f t="shared" si="0"/>
        <v>0</v>
      </c>
      <c r="M9" s="10">
        <f t="shared" si="1"/>
        <v>0</v>
      </c>
      <c r="N9" s="24"/>
      <c r="O9" s="2"/>
    </row>
    <row r="10" spans="1:15" ht="14.5" customHeight="1" x14ac:dyDescent="0.35">
      <c r="A10" s="46" t="s">
        <v>4</v>
      </c>
      <c r="B10" s="121"/>
      <c r="C10" s="8">
        <v>400</v>
      </c>
      <c r="D10" s="71">
        <v>687.5</v>
      </c>
      <c r="E10" s="41">
        <v>63.7</v>
      </c>
      <c r="F10" s="41">
        <v>20</v>
      </c>
      <c r="G10" s="41">
        <v>2</v>
      </c>
      <c r="H10" s="9">
        <f t="shared" si="2"/>
        <v>1458.7</v>
      </c>
      <c r="I10" s="41">
        <v>1.2</v>
      </c>
      <c r="J10" s="9">
        <f t="shared" si="3"/>
        <v>1596.2</v>
      </c>
      <c r="K10" s="10"/>
      <c r="L10" s="10">
        <f t="shared" si="0"/>
        <v>0</v>
      </c>
      <c r="M10" s="10">
        <f t="shared" si="1"/>
        <v>0</v>
      </c>
      <c r="N10" s="24"/>
      <c r="O10" s="2"/>
    </row>
    <row r="11" spans="1:15" ht="14.5" customHeight="1" x14ac:dyDescent="0.35">
      <c r="A11" s="46" t="s">
        <v>5</v>
      </c>
      <c r="B11" s="121"/>
      <c r="C11" s="8">
        <v>500</v>
      </c>
      <c r="D11" s="71">
        <v>876</v>
      </c>
      <c r="E11" s="41">
        <v>63.7</v>
      </c>
      <c r="F11" s="41">
        <v>20</v>
      </c>
      <c r="G11" s="41">
        <v>2</v>
      </c>
      <c r="H11" s="9">
        <f t="shared" si="2"/>
        <v>1835.7</v>
      </c>
      <c r="I11" s="41">
        <v>1.2</v>
      </c>
      <c r="J11" s="9">
        <f t="shared" si="3"/>
        <v>2010.9</v>
      </c>
      <c r="K11" s="10"/>
      <c r="L11" s="10">
        <f t="shared" si="0"/>
        <v>0</v>
      </c>
      <c r="M11" s="10">
        <f t="shared" si="1"/>
        <v>0</v>
      </c>
      <c r="N11" s="24"/>
      <c r="O11" s="2"/>
    </row>
    <row r="12" spans="1:15" ht="15" customHeight="1" x14ac:dyDescent="0.35">
      <c r="A12" s="46" t="s">
        <v>6</v>
      </c>
      <c r="B12" s="121"/>
      <c r="C12" s="8">
        <v>600</v>
      </c>
      <c r="D12" s="71">
        <v>1030</v>
      </c>
      <c r="E12" s="41">
        <v>63.7</v>
      </c>
      <c r="F12" s="41">
        <v>20</v>
      </c>
      <c r="G12" s="41">
        <v>2</v>
      </c>
      <c r="H12" s="9">
        <f t="shared" si="2"/>
        <v>2143.6999999999998</v>
      </c>
      <c r="I12" s="41">
        <v>1.2</v>
      </c>
      <c r="J12" s="9">
        <f t="shared" si="3"/>
        <v>2349.6999999999998</v>
      </c>
      <c r="K12" s="10"/>
      <c r="L12" s="10">
        <f t="shared" si="0"/>
        <v>0</v>
      </c>
      <c r="M12" s="10">
        <f t="shared" si="1"/>
        <v>0</v>
      </c>
      <c r="N12" s="24"/>
      <c r="O12" s="2"/>
    </row>
    <row r="13" spans="1:15" ht="14.5" customHeight="1" x14ac:dyDescent="0.35">
      <c r="A13" s="46" t="s">
        <v>7</v>
      </c>
      <c r="B13" s="121" t="s">
        <v>39</v>
      </c>
      <c r="C13" s="8" t="s">
        <v>30</v>
      </c>
      <c r="D13" s="71">
        <v>127</v>
      </c>
      <c r="E13" s="41">
        <v>63.7</v>
      </c>
      <c r="F13" s="41">
        <v>20</v>
      </c>
      <c r="G13" s="41">
        <v>2</v>
      </c>
      <c r="H13" s="9">
        <f t="shared" si="2"/>
        <v>337.7</v>
      </c>
      <c r="I13" s="41">
        <v>1.2</v>
      </c>
      <c r="J13" s="9">
        <f t="shared" si="3"/>
        <v>363.09999999999997</v>
      </c>
      <c r="K13" s="10"/>
      <c r="L13" s="10">
        <f t="shared" si="0"/>
        <v>0</v>
      </c>
      <c r="M13" s="10">
        <f t="shared" si="1"/>
        <v>0</v>
      </c>
      <c r="N13" s="24"/>
      <c r="O13" s="2"/>
    </row>
    <row r="14" spans="1:15" ht="14.5" customHeight="1" x14ac:dyDescent="0.35">
      <c r="A14" s="46" t="s">
        <v>8</v>
      </c>
      <c r="B14" s="121"/>
      <c r="C14" s="8" t="s">
        <v>31</v>
      </c>
      <c r="D14" s="71">
        <v>210</v>
      </c>
      <c r="E14" s="41">
        <v>63.7</v>
      </c>
      <c r="F14" s="41">
        <v>20</v>
      </c>
      <c r="G14" s="41">
        <v>2</v>
      </c>
      <c r="H14" s="9">
        <f t="shared" si="2"/>
        <v>503.7</v>
      </c>
      <c r="I14" s="41">
        <v>1.2</v>
      </c>
      <c r="J14" s="9">
        <f t="shared" si="3"/>
        <v>545.70000000000005</v>
      </c>
      <c r="K14" s="10"/>
      <c r="L14" s="10">
        <f t="shared" si="0"/>
        <v>0</v>
      </c>
      <c r="M14" s="10">
        <f t="shared" si="1"/>
        <v>0</v>
      </c>
      <c r="N14" s="24"/>
      <c r="O14" s="2"/>
    </row>
    <row r="15" spans="1:15" ht="14.5" customHeight="1" x14ac:dyDescent="0.35">
      <c r="A15" s="46" t="s">
        <v>9</v>
      </c>
      <c r="B15" s="121"/>
      <c r="C15" s="8">
        <v>250</v>
      </c>
      <c r="D15" s="71">
        <v>238</v>
      </c>
      <c r="E15" s="41">
        <v>63.7</v>
      </c>
      <c r="F15" s="41">
        <v>20</v>
      </c>
      <c r="G15" s="41">
        <v>2</v>
      </c>
      <c r="H15" s="9">
        <f t="shared" si="2"/>
        <v>559.70000000000005</v>
      </c>
      <c r="I15" s="41">
        <v>1.2</v>
      </c>
      <c r="J15" s="9">
        <f t="shared" si="3"/>
        <v>607.29999999999995</v>
      </c>
      <c r="K15" s="10"/>
      <c r="L15" s="10">
        <f t="shared" si="0"/>
        <v>0</v>
      </c>
      <c r="M15" s="10">
        <f t="shared" si="1"/>
        <v>0</v>
      </c>
      <c r="N15" s="24"/>
      <c r="O15" s="2"/>
    </row>
    <row r="16" spans="1:15" ht="14.5" customHeight="1" x14ac:dyDescent="0.35">
      <c r="A16" s="46" t="s">
        <v>10</v>
      </c>
      <c r="B16" s="121"/>
      <c r="C16" s="8">
        <v>300</v>
      </c>
      <c r="D16" s="71">
        <v>294</v>
      </c>
      <c r="E16" s="41">
        <v>63.7</v>
      </c>
      <c r="F16" s="41">
        <v>20</v>
      </c>
      <c r="G16" s="41">
        <v>2</v>
      </c>
      <c r="H16" s="9">
        <f t="shared" si="2"/>
        <v>671.7</v>
      </c>
      <c r="I16" s="41">
        <v>1.2</v>
      </c>
      <c r="J16" s="9">
        <f t="shared" si="3"/>
        <v>730.5</v>
      </c>
      <c r="K16" s="10"/>
      <c r="L16" s="10">
        <f t="shared" si="0"/>
        <v>0</v>
      </c>
      <c r="M16" s="10">
        <f t="shared" si="1"/>
        <v>0</v>
      </c>
      <c r="N16" s="24"/>
      <c r="O16" s="2"/>
    </row>
    <row r="17" spans="1:15" ht="14.5" customHeight="1" x14ac:dyDescent="0.35">
      <c r="A17" s="46" t="s">
        <v>11</v>
      </c>
      <c r="B17" s="121"/>
      <c r="C17" s="8">
        <v>400</v>
      </c>
      <c r="D17" s="71">
        <v>553</v>
      </c>
      <c r="E17" s="41">
        <v>63.7</v>
      </c>
      <c r="F17" s="41">
        <v>20</v>
      </c>
      <c r="G17" s="41">
        <v>2</v>
      </c>
      <c r="H17" s="9">
        <f t="shared" si="2"/>
        <v>1189.7</v>
      </c>
      <c r="I17" s="41">
        <v>1.2</v>
      </c>
      <c r="J17" s="9">
        <f t="shared" si="3"/>
        <v>1300.3</v>
      </c>
      <c r="K17" s="10"/>
      <c r="L17" s="10">
        <f t="shared" si="0"/>
        <v>0</v>
      </c>
      <c r="M17" s="10">
        <f t="shared" si="1"/>
        <v>0</v>
      </c>
      <c r="N17" s="24"/>
      <c r="O17" s="2"/>
    </row>
    <row r="18" spans="1:15" ht="14.5" customHeight="1" x14ac:dyDescent="0.35">
      <c r="A18" s="46" t="s">
        <v>12</v>
      </c>
      <c r="B18" s="121"/>
      <c r="C18" s="8">
        <v>500</v>
      </c>
      <c r="D18" s="71">
        <v>742</v>
      </c>
      <c r="E18" s="41">
        <v>63.7</v>
      </c>
      <c r="F18" s="41">
        <v>20</v>
      </c>
      <c r="G18" s="41">
        <v>2</v>
      </c>
      <c r="H18" s="9">
        <f t="shared" si="2"/>
        <v>1567.7</v>
      </c>
      <c r="I18" s="41">
        <v>1.2</v>
      </c>
      <c r="J18" s="9">
        <f t="shared" si="3"/>
        <v>1716.1000000000001</v>
      </c>
      <c r="K18" s="10"/>
      <c r="L18" s="10">
        <f t="shared" si="0"/>
        <v>0</v>
      </c>
      <c r="M18" s="10">
        <f t="shared" si="1"/>
        <v>0</v>
      </c>
      <c r="N18" s="24"/>
      <c r="O18" s="2"/>
    </row>
    <row r="19" spans="1:15" ht="15" customHeight="1" x14ac:dyDescent="0.35">
      <c r="A19" s="46" t="s">
        <v>13</v>
      </c>
      <c r="B19" s="121"/>
      <c r="C19" s="8">
        <v>600</v>
      </c>
      <c r="D19" s="71">
        <v>991</v>
      </c>
      <c r="E19" s="41">
        <v>63.7</v>
      </c>
      <c r="F19" s="41">
        <v>20</v>
      </c>
      <c r="G19" s="41">
        <v>2</v>
      </c>
      <c r="H19" s="9">
        <f t="shared" si="2"/>
        <v>2065.6999999999998</v>
      </c>
      <c r="I19" s="41">
        <v>1.2</v>
      </c>
      <c r="J19" s="9">
        <f t="shared" si="3"/>
        <v>2263.8999999999996</v>
      </c>
      <c r="K19" s="10"/>
      <c r="L19" s="10">
        <f t="shared" si="0"/>
        <v>0</v>
      </c>
      <c r="M19" s="10">
        <f t="shared" si="1"/>
        <v>0</v>
      </c>
      <c r="N19" s="24"/>
      <c r="O19" s="2"/>
    </row>
    <row r="20" spans="1:15" ht="14.5" customHeight="1" x14ac:dyDescent="0.35">
      <c r="A20" s="46" t="s">
        <v>14</v>
      </c>
      <c r="B20" s="121" t="s">
        <v>41</v>
      </c>
      <c r="C20" s="8" t="s">
        <v>32</v>
      </c>
      <c r="D20" s="71">
        <v>218.2</v>
      </c>
      <c r="E20" s="41">
        <v>63.7</v>
      </c>
      <c r="F20" s="41">
        <v>20</v>
      </c>
      <c r="G20" s="41">
        <v>2</v>
      </c>
      <c r="H20" s="9">
        <f t="shared" si="2"/>
        <v>520.09999999999991</v>
      </c>
      <c r="I20" s="41">
        <v>1.2</v>
      </c>
      <c r="J20" s="9">
        <f t="shared" si="3"/>
        <v>563.74</v>
      </c>
      <c r="K20" s="10"/>
      <c r="L20" s="10">
        <f t="shared" si="0"/>
        <v>0</v>
      </c>
      <c r="M20" s="10">
        <f t="shared" si="1"/>
        <v>0</v>
      </c>
      <c r="N20" s="24"/>
      <c r="O20" s="2"/>
    </row>
    <row r="21" spans="1:15" ht="14.5" customHeight="1" x14ac:dyDescent="0.35">
      <c r="A21" s="46" t="s">
        <v>44</v>
      </c>
      <c r="B21" s="121"/>
      <c r="C21" s="8">
        <v>315</v>
      </c>
      <c r="D21" s="71">
        <v>249</v>
      </c>
      <c r="E21" s="41">
        <v>63.7</v>
      </c>
      <c r="F21" s="41">
        <v>20</v>
      </c>
      <c r="G21" s="41">
        <v>2</v>
      </c>
      <c r="H21" s="9">
        <f t="shared" si="2"/>
        <v>581.70000000000005</v>
      </c>
      <c r="I21" s="41">
        <v>1.2</v>
      </c>
      <c r="J21" s="9">
        <f t="shared" si="3"/>
        <v>631.5</v>
      </c>
      <c r="K21" s="10"/>
      <c r="L21" s="10">
        <f t="shared" si="0"/>
        <v>0</v>
      </c>
      <c r="M21" s="10">
        <f t="shared" si="1"/>
        <v>0</v>
      </c>
      <c r="N21" s="24"/>
      <c r="O21" s="2"/>
    </row>
    <row r="22" spans="1:15" ht="14.5" customHeight="1" x14ac:dyDescent="0.35">
      <c r="A22" s="46" t="s">
        <v>15</v>
      </c>
      <c r="B22" s="121"/>
      <c r="C22" s="8">
        <v>400</v>
      </c>
      <c r="D22" s="71">
        <v>329</v>
      </c>
      <c r="E22" s="41">
        <v>63.7</v>
      </c>
      <c r="F22" s="41">
        <v>20</v>
      </c>
      <c r="G22" s="41">
        <v>2</v>
      </c>
      <c r="H22" s="9">
        <f t="shared" si="2"/>
        <v>741.7</v>
      </c>
      <c r="I22" s="41">
        <v>1.2</v>
      </c>
      <c r="J22" s="9">
        <f t="shared" si="3"/>
        <v>807.5</v>
      </c>
      <c r="K22" s="10"/>
      <c r="L22" s="10">
        <f t="shared" si="0"/>
        <v>0</v>
      </c>
      <c r="M22" s="10">
        <f t="shared" si="1"/>
        <v>0</v>
      </c>
      <c r="N22" s="24"/>
      <c r="O22" s="2"/>
    </row>
    <row r="23" spans="1:15" ht="14.5" customHeight="1" x14ac:dyDescent="0.35">
      <c r="A23" s="46" t="s">
        <v>16</v>
      </c>
      <c r="B23" s="121"/>
      <c r="C23" s="8">
        <v>500</v>
      </c>
      <c r="D23" s="71">
        <v>404</v>
      </c>
      <c r="E23" s="41">
        <v>63.7</v>
      </c>
      <c r="F23" s="41">
        <v>20</v>
      </c>
      <c r="G23" s="41">
        <v>2</v>
      </c>
      <c r="H23" s="9">
        <f t="shared" si="2"/>
        <v>891.7</v>
      </c>
      <c r="I23" s="41">
        <v>1.2</v>
      </c>
      <c r="J23" s="9">
        <f t="shared" si="3"/>
        <v>972.5</v>
      </c>
      <c r="K23" s="10"/>
      <c r="L23" s="10">
        <f t="shared" si="0"/>
        <v>0</v>
      </c>
      <c r="M23" s="10">
        <f t="shared" si="1"/>
        <v>0</v>
      </c>
      <c r="N23" s="24"/>
      <c r="O23" s="2"/>
    </row>
    <row r="24" spans="1:15" ht="14.5" customHeight="1" x14ac:dyDescent="0.35">
      <c r="A24" s="46" t="s">
        <v>17</v>
      </c>
      <c r="B24" s="121"/>
      <c r="C24" s="8">
        <v>630</v>
      </c>
      <c r="D24" s="71">
        <v>509</v>
      </c>
      <c r="E24" s="41">
        <v>63.7</v>
      </c>
      <c r="F24" s="41">
        <v>20</v>
      </c>
      <c r="G24" s="41">
        <v>2</v>
      </c>
      <c r="H24" s="9">
        <f t="shared" si="2"/>
        <v>1101.7</v>
      </c>
      <c r="I24" s="41">
        <v>1.2</v>
      </c>
      <c r="J24" s="9">
        <f t="shared" si="3"/>
        <v>1203.5</v>
      </c>
      <c r="K24" s="10"/>
      <c r="L24" s="10">
        <f t="shared" si="0"/>
        <v>0</v>
      </c>
      <c r="M24" s="10">
        <f t="shared" si="1"/>
        <v>0</v>
      </c>
      <c r="N24" s="24"/>
      <c r="O24" s="2"/>
    </row>
    <row r="25" spans="1:15" ht="14.5" customHeight="1" x14ac:dyDescent="0.35">
      <c r="A25" s="46" t="s">
        <v>18</v>
      </c>
      <c r="B25" s="121"/>
      <c r="C25" s="8">
        <v>900</v>
      </c>
      <c r="D25" s="71">
        <v>733</v>
      </c>
      <c r="E25" s="41">
        <v>63.7</v>
      </c>
      <c r="F25" s="41">
        <v>20</v>
      </c>
      <c r="G25" s="41">
        <v>2</v>
      </c>
      <c r="H25" s="9">
        <f t="shared" si="2"/>
        <v>1549.7</v>
      </c>
      <c r="I25" s="41">
        <v>1.2</v>
      </c>
      <c r="J25" s="9">
        <f t="shared" si="3"/>
        <v>1696.3</v>
      </c>
      <c r="K25" s="10"/>
      <c r="L25" s="10">
        <f t="shared" si="0"/>
        <v>0</v>
      </c>
      <c r="M25" s="10">
        <f t="shared" si="1"/>
        <v>0</v>
      </c>
      <c r="N25" s="24"/>
      <c r="O25" s="2"/>
    </row>
    <row r="26" spans="1:15" ht="14.5" customHeight="1" x14ac:dyDescent="0.35">
      <c r="A26" s="46" t="s">
        <v>19</v>
      </c>
      <c r="B26" s="121"/>
      <c r="C26" s="8">
        <v>1125</v>
      </c>
      <c r="D26" s="71">
        <v>914</v>
      </c>
      <c r="E26" s="41">
        <v>63.7</v>
      </c>
      <c r="F26" s="41">
        <v>20</v>
      </c>
      <c r="G26" s="41">
        <v>2</v>
      </c>
      <c r="H26" s="9">
        <f t="shared" si="2"/>
        <v>1911.7</v>
      </c>
      <c r="I26" s="41">
        <v>1.2</v>
      </c>
      <c r="J26" s="9">
        <f t="shared" si="3"/>
        <v>2094.5</v>
      </c>
      <c r="K26" s="10"/>
      <c r="L26" s="10">
        <f t="shared" si="0"/>
        <v>0</v>
      </c>
      <c r="M26" s="10">
        <f t="shared" si="1"/>
        <v>0</v>
      </c>
      <c r="N26" s="24"/>
      <c r="O26" s="2"/>
    </row>
    <row r="27" spans="1:15" ht="15" customHeight="1" x14ac:dyDescent="0.35">
      <c r="A27" s="46" t="s">
        <v>20</v>
      </c>
      <c r="B27" s="121"/>
      <c r="C27" s="8">
        <v>1350</v>
      </c>
      <c r="D27" s="71">
        <v>1200</v>
      </c>
      <c r="E27" s="41">
        <v>63.7</v>
      </c>
      <c r="F27" s="41">
        <v>20</v>
      </c>
      <c r="G27" s="41">
        <v>2</v>
      </c>
      <c r="H27" s="9">
        <f t="shared" si="2"/>
        <v>2483.6999999999998</v>
      </c>
      <c r="I27" s="41">
        <v>1.2</v>
      </c>
      <c r="J27" s="9">
        <f t="shared" si="3"/>
        <v>2723.7</v>
      </c>
      <c r="K27" s="10"/>
      <c r="L27" s="10">
        <f t="shared" si="0"/>
        <v>0</v>
      </c>
      <c r="M27" s="10">
        <f t="shared" si="1"/>
        <v>0</v>
      </c>
      <c r="N27" s="24"/>
      <c r="O27" s="2"/>
    </row>
    <row r="28" spans="1:15" ht="14.5" customHeight="1" x14ac:dyDescent="0.35">
      <c r="A28" s="46" t="s">
        <v>21</v>
      </c>
      <c r="B28" s="121" t="s">
        <v>42</v>
      </c>
      <c r="C28" s="8" t="s">
        <v>33</v>
      </c>
      <c r="D28" s="71">
        <v>73.099999999999994</v>
      </c>
      <c r="E28" s="41">
        <v>63.7</v>
      </c>
      <c r="F28" s="41">
        <v>20</v>
      </c>
      <c r="G28" s="41">
        <v>2</v>
      </c>
      <c r="H28" s="9">
        <f t="shared" si="2"/>
        <v>229.89999999999998</v>
      </c>
      <c r="I28" s="41">
        <v>1.2</v>
      </c>
      <c r="J28" s="9">
        <f t="shared" si="3"/>
        <v>244.51999999999998</v>
      </c>
      <c r="K28" s="10"/>
      <c r="L28" s="10">
        <f t="shared" si="0"/>
        <v>0</v>
      </c>
      <c r="M28" s="10">
        <f t="shared" si="1"/>
        <v>0</v>
      </c>
      <c r="N28" s="24"/>
      <c r="O28" s="2"/>
    </row>
    <row r="29" spans="1:15" ht="14.5" customHeight="1" x14ac:dyDescent="0.35">
      <c r="A29" s="46" t="s">
        <v>22</v>
      </c>
      <c r="B29" s="121"/>
      <c r="C29" s="8" t="s">
        <v>34</v>
      </c>
      <c r="D29" s="71">
        <v>94.1</v>
      </c>
      <c r="E29" s="41">
        <v>63.7</v>
      </c>
      <c r="F29" s="41">
        <v>20</v>
      </c>
      <c r="G29" s="41">
        <v>2</v>
      </c>
      <c r="H29" s="9">
        <f t="shared" si="2"/>
        <v>271.89999999999998</v>
      </c>
      <c r="I29" s="41">
        <v>1.2</v>
      </c>
      <c r="J29" s="9">
        <f t="shared" si="3"/>
        <v>290.71999999999997</v>
      </c>
      <c r="K29" s="10"/>
      <c r="L29" s="10">
        <f t="shared" si="0"/>
        <v>0</v>
      </c>
      <c r="M29" s="10">
        <f t="shared" si="1"/>
        <v>0</v>
      </c>
      <c r="N29" s="24"/>
      <c r="O29" s="2"/>
    </row>
    <row r="30" spans="1:15" ht="14.5" customHeight="1" x14ac:dyDescent="0.35">
      <c r="A30" s="46" t="s">
        <v>23</v>
      </c>
      <c r="B30" s="121"/>
      <c r="C30" s="8">
        <v>160</v>
      </c>
      <c r="D30" s="71">
        <v>119.6</v>
      </c>
      <c r="E30" s="41">
        <v>63.7</v>
      </c>
      <c r="F30" s="41">
        <v>20</v>
      </c>
      <c r="G30" s="41">
        <v>2</v>
      </c>
      <c r="H30" s="9">
        <f t="shared" si="2"/>
        <v>322.89999999999998</v>
      </c>
      <c r="I30" s="41">
        <v>1.2</v>
      </c>
      <c r="J30" s="9">
        <f t="shared" si="3"/>
        <v>346.82</v>
      </c>
      <c r="K30" s="10"/>
      <c r="L30" s="10">
        <f t="shared" si="0"/>
        <v>0</v>
      </c>
      <c r="M30" s="10">
        <f t="shared" si="1"/>
        <v>0</v>
      </c>
      <c r="N30" s="24"/>
      <c r="O30" s="2"/>
    </row>
    <row r="31" spans="1:15" ht="14.5" customHeight="1" x14ac:dyDescent="0.35">
      <c r="A31" s="46" t="s">
        <v>24</v>
      </c>
      <c r="B31" s="121"/>
      <c r="C31" s="8">
        <v>225</v>
      </c>
      <c r="D31" s="71">
        <v>157</v>
      </c>
      <c r="E31" s="41">
        <v>63.7</v>
      </c>
      <c r="F31" s="41">
        <v>20</v>
      </c>
      <c r="G31" s="41">
        <v>2</v>
      </c>
      <c r="H31" s="9">
        <f t="shared" si="2"/>
        <v>397.7</v>
      </c>
      <c r="I31" s="41">
        <v>1.2</v>
      </c>
      <c r="J31" s="9">
        <f t="shared" si="3"/>
        <v>429.09999999999997</v>
      </c>
      <c r="K31" s="10"/>
      <c r="L31" s="10">
        <f t="shared" si="0"/>
        <v>0</v>
      </c>
      <c r="M31" s="10">
        <f t="shared" si="1"/>
        <v>0</v>
      </c>
      <c r="N31" s="24"/>
      <c r="O31" s="2"/>
    </row>
    <row r="32" spans="1:15" ht="14.5" customHeight="1" x14ac:dyDescent="0.35">
      <c r="A32" s="46" t="s">
        <v>25</v>
      </c>
      <c r="B32" s="121"/>
      <c r="C32" s="8">
        <v>280</v>
      </c>
      <c r="D32" s="71">
        <v>183.5</v>
      </c>
      <c r="E32" s="41">
        <v>63.7</v>
      </c>
      <c r="F32" s="41">
        <v>20</v>
      </c>
      <c r="G32" s="41">
        <v>2</v>
      </c>
      <c r="H32" s="9">
        <f t="shared" si="2"/>
        <v>450.7</v>
      </c>
      <c r="I32" s="41">
        <v>1.2</v>
      </c>
      <c r="J32" s="9">
        <f t="shared" si="3"/>
        <v>487.4</v>
      </c>
      <c r="K32" s="10"/>
      <c r="L32" s="10">
        <f t="shared" si="0"/>
        <v>0</v>
      </c>
      <c r="M32" s="10">
        <f t="shared" si="1"/>
        <v>0</v>
      </c>
      <c r="N32" s="24"/>
      <c r="O32" s="2"/>
    </row>
    <row r="33" spans="1:24" ht="15" customHeight="1" x14ac:dyDescent="0.35">
      <c r="A33" s="46" t="s">
        <v>26</v>
      </c>
      <c r="B33" s="121"/>
      <c r="C33" s="8">
        <v>315</v>
      </c>
      <c r="D33" s="71">
        <v>214.5</v>
      </c>
      <c r="E33" s="41">
        <v>63.7</v>
      </c>
      <c r="F33" s="41">
        <v>20</v>
      </c>
      <c r="G33" s="41">
        <v>2</v>
      </c>
      <c r="H33" s="9">
        <f t="shared" si="2"/>
        <v>512.70000000000005</v>
      </c>
      <c r="I33" s="41">
        <v>1.2</v>
      </c>
      <c r="J33" s="9">
        <f t="shared" si="3"/>
        <v>555.6</v>
      </c>
      <c r="K33" s="10"/>
      <c r="L33" s="10">
        <f t="shared" si="0"/>
        <v>0</v>
      </c>
      <c r="M33" s="10">
        <f t="shared" si="1"/>
        <v>0</v>
      </c>
      <c r="N33" s="24"/>
      <c r="O33" s="2"/>
    </row>
    <row r="34" spans="1:24" x14ac:dyDescent="0.35">
      <c r="A34" s="46" t="s">
        <v>27</v>
      </c>
      <c r="B34" s="47" t="s">
        <v>38</v>
      </c>
      <c r="C34" s="4"/>
      <c r="D34" s="6"/>
      <c r="E34" s="71">
        <v>90.9</v>
      </c>
      <c r="F34" s="6"/>
      <c r="G34" s="6"/>
      <c r="H34" s="7">
        <f>E34</f>
        <v>90.9</v>
      </c>
      <c r="I34" s="6"/>
      <c r="J34" s="79">
        <v>60.4</v>
      </c>
      <c r="K34" s="10"/>
      <c r="L34" s="10">
        <f t="shared" si="0"/>
        <v>0</v>
      </c>
      <c r="M34" s="10">
        <f t="shared" si="1"/>
        <v>0</v>
      </c>
      <c r="O34" s="2"/>
    </row>
    <row r="35" spans="1:24" x14ac:dyDescent="0.35">
      <c r="A35" s="46" t="s">
        <v>28</v>
      </c>
      <c r="B35" s="47" t="s">
        <v>45</v>
      </c>
      <c r="C35" s="4"/>
      <c r="D35" s="6"/>
      <c r="E35" s="71">
        <v>69.099999999999994</v>
      </c>
      <c r="F35" s="6"/>
      <c r="G35" s="6"/>
      <c r="H35" s="7">
        <f t="shared" ref="H35:H46" si="4">E35</f>
        <v>69.099999999999994</v>
      </c>
      <c r="I35" s="6"/>
      <c r="J35" s="79">
        <v>37.200000000000003</v>
      </c>
      <c r="K35" s="10"/>
      <c r="L35" s="10">
        <f t="shared" si="0"/>
        <v>0</v>
      </c>
      <c r="M35" s="10">
        <f t="shared" si="1"/>
        <v>0</v>
      </c>
      <c r="O35" s="2"/>
    </row>
    <row r="36" spans="1:24" x14ac:dyDescent="0.35">
      <c r="A36" s="46" t="s">
        <v>43</v>
      </c>
      <c r="B36" s="47" t="s">
        <v>35</v>
      </c>
      <c r="C36" s="4"/>
      <c r="D36" s="6"/>
      <c r="E36" s="71">
        <v>91.4</v>
      </c>
      <c r="F36" s="6"/>
      <c r="G36" s="6"/>
      <c r="H36" s="7">
        <f t="shared" si="4"/>
        <v>91.4</v>
      </c>
      <c r="I36" s="6"/>
      <c r="J36" s="79">
        <v>57.7</v>
      </c>
      <c r="K36" s="10"/>
      <c r="L36" s="10">
        <f t="shared" si="0"/>
        <v>0</v>
      </c>
      <c r="M36" s="10">
        <f t="shared" si="1"/>
        <v>0</v>
      </c>
      <c r="O36" s="2"/>
    </row>
    <row r="37" spans="1:24" x14ac:dyDescent="0.35">
      <c r="A37" s="46" t="s">
        <v>47</v>
      </c>
      <c r="B37" s="47" t="s">
        <v>36</v>
      </c>
      <c r="C37" s="4"/>
      <c r="D37" s="6"/>
      <c r="E37" s="71">
        <v>53.5</v>
      </c>
      <c r="F37" s="6"/>
      <c r="G37" s="6"/>
      <c r="H37" s="7">
        <f t="shared" si="4"/>
        <v>53.5</v>
      </c>
      <c r="I37" s="6"/>
      <c r="J37" s="79">
        <v>42.1</v>
      </c>
      <c r="K37" s="10"/>
      <c r="L37" s="10">
        <f t="shared" si="0"/>
        <v>0</v>
      </c>
      <c r="M37" s="10">
        <f t="shared" si="1"/>
        <v>0</v>
      </c>
      <c r="O37" s="2"/>
    </row>
    <row r="38" spans="1:24" x14ac:dyDescent="0.35">
      <c r="A38" s="46" t="s">
        <v>48</v>
      </c>
      <c r="B38" s="47" t="s">
        <v>37</v>
      </c>
      <c r="C38" s="4"/>
      <c r="D38" s="6"/>
      <c r="E38" s="71">
        <v>13.8</v>
      </c>
      <c r="F38" s="6"/>
      <c r="G38" s="6"/>
      <c r="H38" s="7">
        <f t="shared" si="4"/>
        <v>13.8</v>
      </c>
      <c r="I38" s="6"/>
      <c r="J38" s="79">
        <v>7.24</v>
      </c>
      <c r="K38" s="10"/>
      <c r="L38" s="10">
        <f t="shared" si="0"/>
        <v>0</v>
      </c>
      <c r="M38" s="10">
        <f t="shared" si="1"/>
        <v>0</v>
      </c>
      <c r="O38" s="2"/>
    </row>
    <row r="39" spans="1:24" x14ac:dyDescent="0.35">
      <c r="A39" s="46" t="s">
        <v>49</v>
      </c>
      <c r="B39" s="76" t="s">
        <v>101</v>
      </c>
      <c r="C39" s="4"/>
      <c r="D39" s="6"/>
      <c r="E39" s="71">
        <v>31.35</v>
      </c>
      <c r="F39" s="6"/>
      <c r="G39" s="6"/>
      <c r="H39" s="7">
        <f t="shared" si="4"/>
        <v>31.35</v>
      </c>
      <c r="I39" s="6"/>
      <c r="J39" s="79">
        <v>17</v>
      </c>
      <c r="K39" s="10"/>
      <c r="L39" s="10">
        <f t="shared" ref="L39" si="5">H39*K39</f>
        <v>0</v>
      </c>
      <c r="M39" s="10">
        <f t="shared" ref="M39" si="6">J39*K39</f>
        <v>0</v>
      </c>
      <c r="O39" s="2"/>
    </row>
    <row r="40" spans="1:24" ht="30" x14ac:dyDescent="0.35">
      <c r="A40" s="69" t="s">
        <v>51</v>
      </c>
      <c r="B40" s="76" t="s">
        <v>99</v>
      </c>
      <c r="C40" s="77"/>
      <c r="D40" s="78"/>
      <c r="E40" s="80">
        <v>54000</v>
      </c>
      <c r="F40" s="54"/>
      <c r="G40" s="54"/>
      <c r="H40" s="44">
        <f t="shared" si="4"/>
        <v>54000</v>
      </c>
      <c r="I40" s="6"/>
      <c r="J40" s="7"/>
      <c r="K40" s="10"/>
      <c r="L40" s="10">
        <f t="shared" si="0"/>
        <v>0</v>
      </c>
      <c r="M40" s="10">
        <f t="shared" si="1"/>
        <v>0</v>
      </c>
      <c r="O40" s="2"/>
    </row>
    <row r="41" spans="1:24" ht="30" x14ac:dyDescent="0.35">
      <c r="A41" s="69" t="s">
        <v>52</v>
      </c>
      <c r="B41" s="76" t="s">
        <v>100</v>
      </c>
      <c r="C41" s="77"/>
      <c r="D41" s="78"/>
      <c r="E41" s="80">
        <v>66000</v>
      </c>
      <c r="F41" s="54"/>
      <c r="G41" s="54"/>
      <c r="H41" s="44">
        <f t="shared" si="4"/>
        <v>66000</v>
      </c>
      <c r="I41" s="6"/>
      <c r="J41" s="7"/>
      <c r="K41" s="10"/>
      <c r="L41" s="10">
        <f t="shared" si="0"/>
        <v>0</v>
      </c>
      <c r="M41" s="10">
        <f t="shared" si="1"/>
        <v>0</v>
      </c>
      <c r="O41" s="2"/>
    </row>
    <row r="42" spans="1:24" x14ac:dyDescent="0.35">
      <c r="A42" s="69" t="s">
        <v>87</v>
      </c>
      <c r="B42" s="76" t="s">
        <v>86</v>
      </c>
      <c r="C42" s="77"/>
      <c r="D42" s="78"/>
      <c r="E42" s="80">
        <v>20000</v>
      </c>
      <c r="F42" s="54"/>
      <c r="G42" s="54"/>
      <c r="H42" s="44">
        <f t="shared" si="4"/>
        <v>20000</v>
      </c>
      <c r="I42" s="6"/>
      <c r="J42" s="7"/>
      <c r="K42" s="10"/>
      <c r="L42" s="48">
        <f t="shared" si="0"/>
        <v>0</v>
      </c>
      <c r="M42" s="10">
        <f t="shared" si="1"/>
        <v>0</v>
      </c>
      <c r="O42" s="2"/>
    </row>
    <row r="43" spans="1:24" ht="31" x14ac:dyDescent="0.35">
      <c r="A43" s="69" t="s">
        <v>88</v>
      </c>
      <c r="B43" s="52" t="s">
        <v>112</v>
      </c>
      <c r="C43" s="4"/>
      <c r="D43" s="6"/>
      <c r="E43" s="54">
        <v>5790</v>
      </c>
      <c r="F43" s="54"/>
      <c r="G43" s="54"/>
      <c r="H43" s="44">
        <f t="shared" si="4"/>
        <v>5790</v>
      </c>
      <c r="I43" s="6"/>
      <c r="J43" s="7"/>
      <c r="K43" s="10"/>
      <c r="L43" s="48">
        <f t="shared" ref="L43:L46" si="7">H43*K43</f>
        <v>0</v>
      </c>
      <c r="M43" s="10">
        <f t="shared" ref="M43:M46" si="8">J43*K43</f>
        <v>0</v>
      </c>
      <c r="O43" s="2"/>
      <c r="V43" s="90"/>
      <c r="X43" s="91"/>
    </row>
    <row r="44" spans="1:24" ht="31" x14ac:dyDescent="0.35">
      <c r="A44" s="69" t="s">
        <v>89</v>
      </c>
      <c r="B44" s="52" t="s">
        <v>113</v>
      </c>
      <c r="C44" s="4"/>
      <c r="D44" s="6"/>
      <c r="E44" s="54">
        <v>7527</v>
      </c>
      <c r="F44" s="54"/>
      <c r="G44" s="54"/>
      <c r="H44" s="44">
        <f t="shared" si="4"/>
        <v>7527</v>
      </c>
      <c r="I44" s="6"/>
      <c r="J44" s="7"/>
      <c r="K44" s="10"/>
      <c r="L44" s="48">
        <f t="shared" si="7"/>
        <v>0</v>
      </c>
      <c r="M44" s="10">
        <f t="shared" si="8"/>
        <v>0</v>
      </c>
      <c r="O44" s="2"/>
      <c r="V44" s="90"/>
      <c r="X44" s="91"/>
    </row>
    <row r="45" spans="1:24" ht="31" x14ac:dyDescent="0.35">
      <c r="A45" s="69" t="s">
        <v>90</v>
      </c>
      <c r="B45" s="52" t="s">
        <v>114</v>
      </c>
      <c r="C45" s="4"/>
      <c r="D45" s="6"/>
      <c r="E45" s="54">
        <v>3860</v>
      </c>
      <c r="F45" s="54"/>
      <c r="G45" s="54"/>
      <c r="H45" s="44">
        <f t="shared" si="4"/>
        <v>3860</v>
      </c>
      <c r="I45" s="6"/>
      <c r="J45" s="7"/>
      <c r="K45" s="10"/>
      <c r="L45" s="48">
        <f t="shared" si="7"/>
        <v>0</v>
      </c>
      <c r="M45" s="10">
        <f t="shared" si="8"/>
        <v>0</v>
      </c>
      <c r="O45" s="2"/>
      <c r="V45" s="90"/>
      <c r="X45" s="91"/>
    </row>
    <row r="46" spans="1:24" ht="31" x14ac:dyDescent="0.35">
      <c r="A46" s="69" t="s">
        <v>91</v>
      </c>
      <c r="B46" s="52" t="s">
        <v>116</v>
      </c>
      <c r="C46" s="4"/>
      <c r="D46" s="6"/>
      <c r="E46" s="54">
        <v>5018</v>
      </c>
      <c r="F46" s="54"/>
      <c r="G46" s="54"/>
      <c r="H46" s="44">
        <f t="shared" si="4"/>
        <v>5018</v>
      </c>
      <c r="I46" s="6"/>
      <c r="J46" s="7"/>
      <c r="K46" s="10"/>
      <c r="L46" s="48">
        <f t="shared" si="7"/>
        <v>0</v>
      </c>
      <c r="M46" s="10">
        <f t="shared" si="8"/>
        <v>0</v>
      </c>
      <c r="O46" s="2"/>
      <c r="V46" s="90"/>
      <c r="X46" s="91"/>
    </row>
    <row r="47" spans="1:24" ht="31" x14ac:dyDescent="0.35">
      <c r="A47" s="69" t="s">
        <v>92</v>
      </c>
      <c r="B47" s="52" t="s">
        <v>115</v>
      </c>
      <c r="C47" s="4"/>
      <c r="D47" s="6"/>
      <c r="E47" s="54">
        <v>2682</v>
      </c>
      <c r="F47" s="54"/>
      <c r="G47" s="54"/>
      <c r="H47" s="44">
        <f t="shared" ref="H47:H52" si="9">E47</f>
        <v>2682</v>
      </c>
      <c r="I47" s="6"/>
      <c r="J47" s="7"/>
      <c r="K47" s="10"/>
      <c r="L47" s="48">
        <f t="shared" ref="L47:L52" si="10">H47*K47</f>
        <v>0</v>
      </c>
      <c r="M47" s="10">
        <f t="shared" ref="M47:M52" si="11">J47*K47</f>
        <v>0</v>
      </c>
      <c r="O47" s="2"/>
      <c r="V47" s="90"/>
      <c r="X47" s="91"/>
    </row>
    <row r="48" spans="1:24" ht="31" x14ac:dyDescent="0.35">
      <c r="A48" s="69" t="s">
        <v>93</v>
      </c>
      <c r="B48" s="52" t="s">
        <v>117</v>
      </c>
      <c r="C48" s="4"/>
      <c r="D48" s="6"/>
      <c r="E48" s="54">
        <v>3487</v>
      </c>
      <c r="F48" s="54"/>
      <c r="G48" s="54"/>
      <c r="H48" s="44">
        <f t="shared" ref="H48" si="12">E48</f>
        <v>3487</v>
      </c>
      <c r="I48" s="6"/>
      <c r="J48" s="7"/>
      <c r="K48" s="10"/>
      <c r="L48" s="48">
        <f t="shared" ref="L48" si="13">H48*K48</f>
        <v>0</v>
      </c>
      <c r="M48" s="10">
        <f t="shared" ref="M48" si="14">J48*K48</f>
        <v>0</v>
      </c>
      <c r="O48" s="2"/>
      <c r="V48" s="90"/>
      <c r="X48" s="91"/>
    </row>
    <row r="49" spans="1:24" ht="31" x14ac:dyDescent="0.35">
      <c r="A49" s="69" t="s">
        <v>94</v>
      </c>
      <c r="B49" s="52" t="s">
        <v>118</v>
      </c>
      <c r="C49" s="4"/>
      <c r="D49" s="6"/>
      <c r="E49" s="54">
        <v>1877</v>
      </c>
      <c r="F49" s="54"/>
      <c r="G49" s="54"/>
      <c r="H49" s="44">
        <f t="shared" si="9"/>
        <v>1877</v>
      </c>
      <c r="I49" s="6"/>
      <c r="J49" s="7"/>
      <c r="K49" s="10"/>
      <c r="L49" s="48">
        <f t="shared" si="10"/>
        <v>0</v>
      </c>
      <c r="M49" s="10">
        <f t="shared" si="11"/>
        <v>0</v>
      </c>
      <c r="O49" s="2"/>
      <c r="V49" s="90"/>
      <c r="X49" s="91"/>
    </row>
    <row r="50" spans="1:24" ht="31" x14ac:dyDescent="0.35">
      <c r="A50" s="69" t="s">
        <v>95</v>
      </c>
      <c r="B50" s="52" t="s">
        <v>119</v>
      </c>
      <c r="C50" s="4"/>
      <c r="D50" s="6"/>
      <c r="E50" s="54">
        <v>2440</v>
      </c>
      <c r="F50" s="54"/>
      <c r="G50" s="54"/>
      <c r="H50" s="44">
        <f t="shared" si="9"/>
        <v>2440</v>
      </c>
      <c r="I50" s="6"/>
      <c r="J50" s="7"/>
      <c r="K50" s="10"/>
      <c r="L50" s="48">
        <f t="shared" si="10"/>
        <v>0</v>
      </c>
      <c r="M50" s="10">
        <f t="shared" si="11"/>
        <v>0</v>
      </c>
      <c r="O50" s="2"/>
      <c r="V50" s="90"/>
      <c r="X50" s="91"/>
    </row>
    <row r="51" spans="1:24" ht="45.5" x14ac:dyDescent="0.35">
      <c r="A51" s="69" t="s">
        <v>96</v>
      </c>
      <c r="B51" s="52" t="s">
        <v>120</v>
      </c>
      <c r="C51" s="4"/>
      <c r="D51" s="6"/>
      <c r="E51" s="54">
        <v>5703</v>
      </c>
      <c r="F51" s="54"/>
      <c r="G51" s="54"/>
      <c r="H51" s="44">
        <f t="shared" si="9"/>
        <v>5703</v>
      </c>
      <c r="I51" s="6"/>
      <c r="J51" s="7"/>
      <c r="K51" s="10"/>
      <c r="L51" s="48">
        <f t="shared" si="10"/>
        <v>0</v>
      </c>
      <c r="M51" s="10">
        <f t="shared" si="11"/>
        <v>0</v>
      </c>
      <c r="O51" s="2"/>
      <c r="V51" s="90"/>
      <c r="X51" s="91"/>
    </row>
    <row r="52" spans="1:24" ht="45.5" x14ac:dyDescent="0.35">
      <c r="A52" s="69" t="s">
        <v>97</v>
      </c>
      <c r="B52" s="52" t="s">
        <v>125</v>
      </c>
      <c r="C52" s="4"/>
      <c r="D52" s="6"/>
      <c r="E52" s="54">
        <v>8555</v>
      </c>
      <c r="F52" s="54"/>
      <c r="G52" s="54"/>
      <c r="H52" s="44">
        <f t="shared" si="9"/>
        <v>8555</v>
      </c>
      <c r="I52" s="6"/>
      <c r="J52" s="7"/>
      <c r="K52" s="10"/>
      <c r="L52" s="48">
        <f t="shared" si="10"/>
        <v>0</v>
      </c>
      <c r="M52" s="10">
        <f t="shared" si="11"/>
        <v>0</v>
      </c>
      <c r="O52" s="2"/>
      <c r="V52" s="90"/>
      <c r="X52" s="91"/>
    </row>
    <row r="53" spans="1:24" ht="45.5" x14ac:dyDescent="0.35">
      <c r="A53" s="69" t="s">
        <v>98</v>
      </c>
      <c r="B53" s="52" t="s">
        <v>121</v>
      </c>
      <c r="C53" s="4"/>
      <c r="D53" s="6"/>
      <c r="E53" s="54">
        <v>6868</v>
      </c>
      <c r="F53" s="54"/>
      <c r="G53" s="54"/>
      <c r="H53" s="44">
        <f t="shared" ref="H53:H60" si="15">E53</f>
        <v>6868</v>
      </c>
      <c r="I53" s="6"/>
      <c r="J53" s="7"/>
      <c r="K53" s="10"/>
      <c r="L53" s="48">
        <f t="shared" ref="L53:L60" si="16">H53*K53</f>
        <v>0</v>
      </c>
      <c r="M53" s="10">
        <f t="shared" ref="M53:M60" si="17">J53*K53</f>
        <v>0</v>
      </c>
      <c r="O53" s="2"/>
      <c r="V53" s="90"/>
      <c r="X53" s="91"/>
    </row>
    <row r="54" spans="1:24" ht="45.5" x14ac:dyDescent="0.35">
      <c r="A54" s="69" t="s">
        <v>130</v>
      </c>
      <c r="B54" s="52" t="s">
        <v>126</v>
      </c>
      <c r="C54" s="4"/>
      <c r="D54" s="6"/>
      <c r="E54" s="54">
        <v>10302</v>
      </c>
      <c r="F54" s="54"/>
      <c r="G54" s="54"/>
      <c r="H54" s="44">
        <f t="shared" si="15"/>
        <v>10302</v>
      </c>
      <c r="I54" s="6"/>
      <c r="J54" s="7"/>
      <c r="K54" s="10"/>
      <c r="L54" s="48">
        <f t="shared" si="16"/>
        <v>0</v>
      </c>
      <c r="M54" s="10">
        <f t="shared" si="17"/>
        <v>0</v>
      </c>
      <c r="O54" s="2"/>
      <c r="V54" s="90"/>
      <c r="X54" s="91"/>
    </row>
    <row r="55" spans="1:24" ht="45.5" x14ac:dyDescent="0.35">
      <c r="A55" s="69" t="s">
        <v>131</v>
      </c>
      <c r="B55" s="52" t="s">
        <v>122</v>
      </c>
      <c r="C55" s="4"/>
      <c r="D55" s="6"/>
      <c r="E55" s="54">
        <v>8370</v>
      </c>
      <c r="F55" s="54"/>
      <c r="G55" s="54"/>
      <c r="H55" s="44">
        <f t="shared" si="15"/>
        <v>8370</v>
      </c>
      <c r="I55" s="6"/>
      <c r="J55" s="7"/>
      <c r="K55" s="10"/>
      <c r="L55" s="48">
        <f t="shared" si="16"/>
        <v>0</v>
      </c>
      <c r="M55" s="10">
        <f t="shared" si="17"/>
        <v>0</v>
      </c>
      <c r="O55" s="2"/>
      <c r="V55" s="90"/>
      <c r="X55" s="91"/>
    </row>
    <row r="56" spans="1:24" ht="45.5" x14ac:dyDescent="0.35">
      <c r="A56" s="69" t="s">
        <v>132</v>
      </c>
      <c r="B56" s="52" t="s">
        <v>127</v>
      </c>
      <c r="C56" s="4"/>
      <c r="D56" s="6"/>
      <c r="E56" s="54">
        <v>12555</v>
      </c>
      <c r="F56" s="54"/>
      <c r="G56" s="54"/>
      <c r="H56" s="44">
        <f t="shared" si="15"/>
        <v>12555</v>
      </c>
      <c r="I56" s="6"/>
      <c r="J56" s="7"/>
      <c r="K56" s="10"/>
      <c r="L56" s="48">
        <f t="shared" si="16"/>
        <v>0</v>
      </c>
      <c r="M56" s="10">
        <f t="shared" si="17"/>
        <v>0</v>
      </c>
      <c r="O56" s="2"/>
      <c r="V56" s="90"/>
      <c r="X56" s="91"/>
    </row>
    <row r="57" spans="1:24" ht="45.5" x14ac:dyDescent="0.35">
      <c r="A57" s="69" t="s">
        <v>133</v>
      </c>
      <c r="B57" s="52" t="s">
        <v>123</v>
      </c>
      <c r="C57" s="4"/>
      <c r="D57" s="6"/>
      <c r="E57" s="54">
        <v>10049</v>
      </c>
      <c r="F57" s="54"/>
      <c r="G57" s="54"/>
      <c r="H57" s="44">
        <f t="shared" si="15"/>
        <v>10049</v>
      </c>
      <c r="I57" s="6"/>
      <c r="J57" s="7"/>
      <c r="K57" s="10"/>
      <c r="L57" s="48">
        <f t="shared" si="16"/>
        <v>0</v>
      </c>
      <c r="M57" s="10">
        <f t="shared" si="17"/>
        <v>0</v>
      </c>
      <c r="O57" s="2"/>
      <c r="V57" s="90"/>
      <c r="X57" s="91"/>
    </row>
    <row r="58" spans="1:24" ht="45.5" x14ac:dyDescent="0.35">
      <c r="A58" s="69" t="s">
        <v>134</v>
      </c>
      <c r="B58" s="52" t="s">
        <v>128</v>
      </c>
      <c r="C58" s="4"/>
      <c r="D58" s="6"/>
      <c r="E58" s="54">
        <v>15074</v>
      </c>
      <c r="F58" s="54"/>
      <c r="G58" s="54"/>
      <c r="H58" s="44">
        <f t="shared" si="15"/>
        <v>15074</v>
      </c>
      <c r="I58" s="6"/>
      <c r="J58" s="7"/>
      <c r="K58" s="10"/>
      <c r="L58" s="48">
        <f t="shared" si="16"/>
        <v>0</v>
      </c>
      <c r="M58" s="10">
        <f t="shared" si="17"/>
        <v>0</v>
      </c>
      <c r="O58" s="2"/>
      <c r="V58" s="90"/>
      <c r="X58" s="91"/>
    </row>
    <row r="59" spans="1:24" ht="45.5" x14ac:dyDescent="0.35">
      <c r="A59" s="69" t="s">
        <v>135</v>
      </c>
      <c r="B59" s="52" t="s">
        <v>124</v>
      </c>
      <c r="C59" s="4"/>
      <c r="D59" s="6"/>
      <c r="E59" s="54">
        <v>11810</v>
      </c>
      <c r="F59" s="54"/>
      <c r="G59" s="54"/>
      <c r="H59" s="44">
        <f t="shared" si="15"/>
        <v>11810</v>
      </c>
      <c r="I59" s="6"/>
      <c r="J59" s="7"/>
      <c r="K59" s="10"/>
      <c r="L59" s="48">
        <f t="shared" si="16"/>
        <v>0</v>
      </c>
      <c r="M59" s="10">
        <f t="shared" si="17"/>
        <v>0</v>
      </c>
      <c r="O59" s="2"/>
      <c r="V59" s="90"/>
      <c r="X59" s="91"/>
    </row>
    <row r="60" spans="1:24" ht="45.5" x14ac:dyDescent="0.35">
      <c r="A60" s="69" t="s">
        <v>136</v>
      </c>
      <c r="B60" s="52" t="s">
        <v>129</v>
      </c>
      <c r="C60" s="4"/>
      <c r="D60" s="6"/>
      <c r="E60" s="54">
        <v>17717</v>
      </c>
      <c r="F60" s="54"/>
      <c r="G60" s="54"/>
      <c r="H60" s="44">
        <f t="shared" si="15"/>
        <v>17717</v>
      </c>
      <c r="I60" s="6"/>
      <c r="J60" s="7"/>
      <c r="K60" s="10"/>
      <c r="L60" s="48">
        <f t="shared" si="16"/>
        <v>0</v>
      </c>
      <c r="M60" s="10">
        <f t="shared" si="17"/>
        <v>0</v>
      </c>
      <c r="O60" s="2"/>
      <c r="V60" s="90"/>
      <c r="X60" s="91"/>
    </row>
    <row r="61" spans="1:24" x14ac:dyDescent="0.35">
      <c r="A61" s="46"/>
      <c r="B61" s="49"/>
      <c r="C61" s="4"/>
      <c r="D61" s="10"/>
      <c r="E61" s="10"/>
      <c r="F61" s="10"/>
      <c r="G61" s="10"/>
      <c r="H61" s="10"/>
      <c r="I61" s="10"/>
      <c r="J61" s="50" t="s">
        <v>53</v>
      </c>
      <c r="K61" s="20"/>
      <c r="L61" s="51">
        <f>SUM(L10:L60)</f>
        <v>0</v>
      </c>
      <c r="M61" s="51">
        <f>SUM(M10:M60)</f>
        <v>0</v>
      </c>
    </row>
    <row r="62" spans="1:24" ht="14.5" customHeight="1" x14ac:dyDescent="0.35">
      <c r="F62" s="112" t="s">
        <v>62</v>
      </c>
      <c r="G62" s="112"/>
      <c r="H62" s="112"/>
      <c r="I62" s="112"/>
      <c r="J62" s="112"/>
      <c r="K62" s="25">
        <v>0.05</v>
      </c>
      <c r="L62" s="26">
        <f>L61*K62</f>
        <v>0</v>
      </c>
      <c r="M62" s="27"/>
      <c r="N62" s="28"/>
      <c r="O62" s="29"/>
      <c r="P62" s="30" t="s">
        <v>61</v>
      </c>
    </row>
    <row r="63" spans="1:24" ht="14.5" x14ac:dyDescent="0.35">
      <c r="F63" s="111" t="s">
        <v>54</v>
      </c>
      <c r="G63" s="111"/>
      <c r="H63" s="111"/>
      <c r="I63" s="111"/>
      <c r="J63" s="111"/>
      <c r="K63" s="31"/>
      <c r="L63" s="32">
        <f>L61+L62</f>
        <v>0</v>
      </c>
      <c r="M63" s="33"/>
      <c r="N63" s="113" t="s">
        <v>66</v>
      </c>
      <c r="O63" s="114"/>
      <c r="P63" s="115"/>
    </row>
    <row r="64" spans="1:24" ht="70" x14ac:dyDescent="0.35">
      <c r="F64" s="111" t="s">
        <v>67</v>
      </c>
      <c r="G64" s="111"/>
      <c r="H64" s="111"/>
      <c r="I64" s="111"/>
      <c r="J64" s="111"/>
      <c r="K64" s="20"/>
      <c r="L64" s="34" t="e">
        <f>L63/SUM(K6:K33)</f>
        <v>#DIV/0!</v>
      </c>
      <c r="M64" s="35"/>
      <c r="N64" s="22" t="s">
        <v>60</v>
      </c>
      <c r="O64" s="22" t="s">
        <v>55</v>
      </c>
      <c r="P64" s="22" t="s">
        <v>56</v>
      </c>
    </row>
    <row r="65" spans="1:16" x14ac:dyDescent="0.35">
      <c r="J65" s="11"/>
      <c r="K65" s="12"/>
      <c r="L65" s="36"/>
      <c r="M65" s="36"/>
      <c r="N65" s="10" t="s">
        <v>58</v>
      </c>
      <c r="O65" s="22">
        <v>9</v>
      </c>
      <c r="P65" s="22">
        <v>10</v>
      </c>
    </row>
    <row r="66" spans="1:16" x14ac:dyDescent="0.35">
      <c r="J66" s="11"/>
      <c r="K66" s="12"/>
      <c r="L66" s="37"/>
      <c r="M66" s="37"/>
      <c r="N66" s="10" t="s">
        <v>57</v>
      </c>
      <c r="O66" s="22">
        <v>7</v>
      </c>
      <c r="P66" s="22">
        <v>8</v>
      </c>
    </row>
    <row r="67" spans="1:16" x14ac:dyDescent="0.35">
      <c r="J67" s="11"/>
      <c r="K67" s="12"/>
      <c r="L67" s="37"/>
      <c r="M67" s="37"/>
      <c r="N67" s="10" t="s">
        <v>59</v>
      </c>
      <c r="O67" s="22">
        <v>5</v>
      </c>
      <c r="P67" s="22">
        <v>6</v>
      </c>
    </row>
    <row r="68" spans="1:16" x14ac:dyDescent="0.3">
      <c r="A68" s="38" t="s">
        <v>141</v>
      </c>
      <c r="B68" s="15"/>
      <c r="C68" s="18"/>
      <c r="J68" s="11"/>
      <c r="K68" s="12"/>
      <c r="L68" s="12"/>
      <c r="M68" s="12"/>
    </row>
    <row r="69" spans="1:16" x14ac:dyDescent="0.3">
      <c r="A69" s="38" t="s">
        <v>102</v>
      </c>
      <c r="B69" s="15"/>
      <c r="C69" s="18"/>
      <c r="J69" s="11"/>
      <c r="K69" s="12"/>
      <c r="L69" s="12"/>
      <c r="M69" s="12"/>
    </row>
    <row r="70" spans="1:16" ht="14.5" x14ac:dyDescent="0.35">
      <c r="A70" s="39" t="s">
        <v>142</v>
      </c>
      <c r="B70" s="15"/>
      <c r="C70" s="18"/>
      <c r="J70" s="13"/>
      <c r="K70" s="12"/>
    </row>
    <row r="71" spans="1:16" ht="14.5" x14ac:dyDescent="0.35">
      <c r="A71" s="39" t="s">
        <v>103</v>
      </c>
      <c r="B71" s="17"/>
      <c r="C71" s="19"/>
      <c r="J71" s="13"/>
      <c r="K71" s="12"/>
    </row>
    <row r="72" spans="1:16" ht="14.5" x14ac:dyDescent="0.3">
      <c r="A72" s="40" t="s">
        <v>104</v>
      </c>
      <c r="B72" s="17"/>
      <c r="C72" s="19"/>
      <c r="J72" s="13"/>
      <c r="K72" s="12"/>
    </row>
    <row r="73" spans="1:16" ht="14.5" x14ac:dyDescent="0.35">
      <c r="A73" s="39"/>
      <c r="B73" s="17"/>
      <c r="C73" s="19"/>
      <c r="J73" s="13"/>
      <c r="K73" s="12"/>
    </row>
    <row r="74" spans="1:16" ht="16" x14ac:dyDescent="0.35">
      <c r="A74" s="39" t="s">
        <v>85</v>
      </c>
      <c r="B74" s="17"/>
      <c r="C74" s="19"/>
      <c r="J74" s="13"/>
      <c r="K74" s="12"/>
    </row>
    <row r="75" spans="1:16" ht="16" x14ac:dyDescent="0.35">
      <c r="A75" s="53" t="s">
        <v>84</v>
      </c>
      <c r="J75" s="13"/>
      <c r="K75" s="12"/>
    </row>
    <row r="77" spans="1:16" x14ac:dyDescent="0.35">
      <c r="B77" s="16"/>
      <c r="C77" s="14"/>
    </row>
    <row r="78" spans="1:16" x14ac:dyDescent="0.35">
      <c r="B78" s="15"/>
      <c r="C78" s="18"/>
    </row>
    <row r="79" spans="1:16" x14ac:dyDescent="0.35">
      <c r="B79" s="15"/>
      <c r="C79" s="18"/>
    </row>
    <row r="80" spans="1:16" x14ac:dyDescent="0.35">
      <c r="B80" s="15"/>
      <c r="C80" s="18"/>
    </row>
    <row r="81" spans="2:4" x14ac:dyDescent="0.35">
      <c r="B81" s="15"/>
      <c r="C81" s="18"/>
    </row>
    <row r="82" spans="2:4" x14ac:dyDescent="0.35">
      <c r="B82" s="15"/>
      <c r="C82" s="18"/>
      <c r="D82" s="1" t="s">
        <v>46</v>
      </c>
    </row>
    <row r="83" spans="2:4" x14ac:dyDescent="0.35">
      <c r="B83" s="15"/>
      <c r="C83" s="18"/>
    </row>
    <row r="84" spans="2:4" x14ac:dyDescent="0.35">
      <c r="B84" s="15"/>
      <c r="C84" s="18"/>
    </row>
    <row r="85" spans="2:4" x14ac:dyDescent="0.35">
      <c r="B85" s="15"/>
      <c r="C85" s="18"/>
    </row>
    <row r="86" spans="2:4" x14ac:dyDescent="0.35">
      <c r="B86" s="17"/>
      <c r="C86" s="19"/>
    </row>
  </sheetData>
  <mergeCells count="18">
    <mergeCell ref="N63:P63"/>
    <mergeCell ref="B13:B19"/>
    <mergeCell ref="B20:B27"/>
    <mergeCell ref="F64:J64"/>
    <mergeCell ref="B28:B33"/>
    <mergeCell ref="F62:J62"/>
    <mergeCell ref="F63:J63"/>
    <mergeCell ref="J3:J4"/>
    <mergeCell ref="K3:K4"/>
    <mergeCell ref="L3:L4"/>
    <mergeCell ref="M3:M4"/>
    <mergeCell ref="B6:B12"/>
    <mergeCell ref="I3:I4"/>
    <mergeCell ref="A3:A4"/>
    <mergeCell ref="B3:B4"/>
    <mergeCell ref="C3:C4"/>
    <mergeCell ref="H3:H4"/>
    <mergeCell ref="D3:G3"/>
  </mergeCells>
  <phoneticPr fontId="21" type="noConversion"/>
  <conditionalFormatting sqref="F6:G6 F42:G60">
    <cfRule type="cellIs" dxfId="4" priority="6" operator="equal">
      <formula>0</formula>
    </cfRule>
  </conditionalFormatting>
  <conditionalFormatting sqref="F34:G41">
    <cfRule type="cellIs" dxfId="3" priority="5" operator="equal">
      <formula>0</formula>
    </cfRule>
  </conditionalFormatting>
  <conditionalFormatting sqref="F7:G7">
    <cfRule type="cellIs" dxfId="2" priority="3" operator="equal">
      <formula>0</formula>
    </cfRule>
  </conditionalFormatting>
  <conditionalFormatting sqref="F8:G32">
    <cfRule type="cellIs" dxfId="1" priority="2" operator="equal">
      <formula>0</formula>
    </cfRule>
  </conditionalFormatting>
  <conditionalFormatting sqref="F33:G33">
    <cfRule type="cellIs" dxfId="0" priority="1"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FDC33BCC716A7D48B05CEACDD014528C" ma:contentTypeVersion="3" ma:contentTypeDescription="Kurkite naują dokumentą." ma:contentTypeScope="" ma:versionID="be4d9057a02ea00d7a8a0e0d075352fb">
  <xsd:schema xmlns:xsd="http://www.w3.org/2001/XMLSchema" xmlns:xs="http://www.w3.org/2001/XMLSchema" xmlns:p="http://schemas.microsoft.com/office/2006/metadata/properties" xmlns:ns2="ccfdbc51-c3ec-47ad-b79d-09078c1bd244" xmlns:ns3="3369a9b3-1d00-45df-93aa-f3ed1a3b3d75" targetNamespace="http://schemas.microsoft.com/office/2006/metadata/properties" ma:root="true" ma:fieldsID="a2d73c1daa89a635b9ae073bc70406ed" ns2:_="" ns3:_="">
    <xsd:import namespace="ccfdbc51-c3ec-47ad-b79d-09078c1bd244"/>
    <xsd:import namespace="3369a9b3-1d00-45df-93aa-f3ed1a3b3d75"/>
    <xsd:element name="properties">
      <xsd:complexType>
        <xsd:sequence>
          <xsd:element name="documentManagement">
            <xsd:complexType>
              <xsd:all>
                <xsd:element ref="ns2:SharedWithUsers" minOccurs="0"/>
                <xsd:element ref="ns2:SharedWithDetails" minOccurs="0"/>
                <xsd:element ref="ns3:Tikslin_x0117_s_x0020_auditorijo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dbc51-c3ec-47ad-b79d-09078c1bd244" elementFormDefault="qualified">
    <xsd:import namespace="http://schemas.microsoft.com/office/2006/documentManagement/types"/>
    <xsd:import namespace="http://schemas.microsoft.com/office/infopath/2007/PartnerControls"/>
    <xsd:element name="SharedWithUsers" ma:index="8" nillable="true" ma:displayName="Bendrinama s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9a9b3-1d00-45df-93aa-f3ed1a3b3d75" elementFormDefault="qualified">
    <xsd:import namespace="http://schemas.microsoft.com/office/2006/documentManagement/types"/>
    <xsd:import namespace="http://schemas.microsoft.com/office/infopath/2007/PartnerControls"/>
    <xsd:element name="Tikslin_x0117_s_x0020_auditorijos" ma:index="10" nillable="true" ma:displayName="Tikslinės auditorijos" ma:internalName="Tikslin_x0117_s_x0020_auditorijos">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kslin_x0117_s_x0020_auditorijos xmlns="3369a9b3-1d00-45df-93aa-f3ed1a3b3d75" xsi:nil="true"/>
    <SharedWithUsers xmlns="ccfdbc51-c3ec-47ad-b79d-09078c1bd244">
      <UserInfo>
        <DisplayName>Gintaras Budrys</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856A3B-9825-4D70-B051-D09612455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fdbc51-c3ec-47ad-b79d-09078c1bd244"/>
    <ds:schemaRef ds:uri="3369a9b3-1d00-45df-93aa-f3ed1a3b3d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945429-4F27-47B8-9D80-D4836D330FBE}">
  <ds:schemaRefs>
    <ds:schemaRef ds:uri="ccfdbc51-c3ec-47ad-b79d-09078c1bd244"/>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3369a9b3-1d00-45df-93aa-f3ed1a3b3d75"/>
    <ds:schemaRef ds:uri="http://www.w3.org/XML/1998/namespace"/>
  </ds:schemaRefs>
</ds:datastoreItem>
</file>

<file path=customXml/itemProps3.xml><?xml version="1.0" encoding="utf-8"?>
<ds:datastoreItem xmlns:ds="http://schemas.openxmlformats.org/officeDocument/2006/customXml" ds:itemID="{5CAEAD11-3CDE-4698-B974-26DAA6A4C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Tinklai (ne KPO)</vt:lpstr>
      <vt:lpstr>Tinklai (KPO)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Martynas Matkevicius</dc:creator>
  <cp:keywords/>
  <dc:description/>
  <cp:lastModifiedBy>Aurelija Dapkuniene</cp:lastModifiedBy>
  <cp:revision/>
  <cp:lastPrinted>2020-09-07T05:13:57Z</cp:lastPrinted>
  <dcterms:created xsi:type="dcterms:W3CDTF">2017-01-31T11:33:48Z</dcterms:created>
  <dcterms:modified xsi:type="dcterms:W3CDTF">2023-06-22T07:50:06Z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0x010100FDC33BCC716A7D48B05CEACDD014528C</vt:lpwstr>
  </property>
</Properties>
</file>