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donatas.siurkus\Desktop\Bandomojo_uzduotys\skaičiuokle\"/>
    </mc:Choice>
  </mc:AlternateContent>
  <xr:revisionPtr revIDLastSave="0" documentId="13_ncr:1_{CE6FB960-7777-4641-A2F7-D04614616D90}" xr6:coauthVersionLast="47" xr6:coauthVersionMax="47" xr10:uidLastSave="{00000000-0000-0000-0000-000000000000}"/>
  <bookViews>
    <workbookView xWindow="-108" yWindow="-108" windowWidth="23256" windowHeight="12456" xr2:uid="{00000000-000D-0000-FFFF-FFFF00000000}"/>
  </bookViews>
  <sheets>
    <sheet name="Skaičiuoklė su metalais" sheetId="4" r:id="rId1"/>
    <sheet name="Sheet1"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4" i="4" l="1"/>
  <c r="G14" i="4" s="1"/>
  <c r="E15" i="4"/>
  <c r="G15" i="4" s="1"/>
  <c r="E16" i="4"/>
  <c r="G16" i="4" s="1"/>
  <c r="E17" i="4"/>
  <c r="G17" i="4" s="1"/>
  <c r="E18" i="4"/>
  <c r="G18" i="4" s="1"/>
  <c r="E19" i="4"/>
  <c r="G19" i="4" s="1"/>
  <c r="E20" i="4"/>
  <c r="G20" i="4" s="1"/>
  <c r="E21" i="4"/>
  <c r="G21" i="4" s="1"/>
  <c r="E22" i="4"/>
  <c r="G22" i="4" s="1"/>
  <c r="E23" i="4"/>
  <c r="G23" i="4" s="1"/>
  <c r="E24" i="4"/>
  <c r="G24" i="4" s="1"/>
  <c r="E25" i="4"/>
  <c r="G25" i="4" s="1"/>
  <c r="E26" i="4"/>
  <c r="G26" i="4" s="1"/>
  <c r="E13" i="4"/>
  <c r="G13" i="4" s="1"/>
  <c r="E5" i="4"/>
  <c r="G5" i="4" s="1"/>
  <c r="E7" i="4"/>
  <c r="G7" i="4" s="1"/>
  <c r="E8" i="4"/>
  <c r="G8" i="4" s="1"/>
  <c r="E9" i="4"/>
  <c r="G9" i="4" s="1"/>
  <c r="H24" i="4" l="1"/>
  <c r="H25" i="4"/>
  <c r="H26" i="4"/>
  <c r="H6" i="4" l="1"/>
  <c r="H9" i="4"/>
  <c r="H15" i="4"/>
  <c r="H17" i="4"/>
  <c r="H18" i="4"/>
  <c r="H20" i="4"/>
  <c r="H19" i="4" l="1"/>
  <c r="H14" i="4"/>
  <c r="H22" i="4"/>
  <c r="H23" i="4"/>
  <c r="H21" i="4"/>
  <c r="H13" i="4"/>
  <c r="H16" i="4" l="1"/>
  <c r="G27" i="4"/>
  <c r="H27" i="4" s="1"/>
  <c r="H7" i="4"/>
  <c r="H5" i="4"/>
  <c r="H8" i="4"/>
  <c r="G10" i="4" l="1"/>
  <c r="G28" i="4" s="1"/>
  <c r="H10" i="4"/>
  <c r="H28" i="4" s="1"/>
  <c r="G32" i="4" l="1"/>
  <c r="G31" i="4"/>
  <c r="G33" i="4"/>
  <c r="G34" i="4"/>
  <c r="G3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tc={1EFB4BBF-430F-46FD-901E-4198D3FB6F3D}</author>
  </authors>
  <commentList>
    <comment ref="B29" authorId="0" shapeId="0" xr:uid="{1EFB4BBF-430F-46FD-901E-4198D3FB6F3D}">
      <text>
        <t xml:space="preserve">[Threaded comment]
Your version of Excel allows you to read this threaded comment; however, any edits to it will get removed if the file is opened in a newer version of Excel. Learn more: https://go.microsoft.com/fwlink/?linkid=870924
Comment:
    Vadovaujantis Lietuvos Respublikoje galiojančiais norminiais teisės aktais bei Nuotekų tvarkymo aprašu, viršijus infrastruktūrų galimybių ribines vertes, bendrovė:
Stacionariems taršos šaltiniams taiko baudą, lygią 10 procentų nuo visų tuo pačiu adresu esančių objektų, kurių bent viename buvo nustatytas nuotekų tvarkymo infrastruktūros galimybių viršijimas, paskaičiuotos mokėtinos Nuotekų tvarkymo paslaugų sumos (be PVM) už ataskaitinį laikotarpį, kai buvo nustatytas nuotekų užterštumas, viršijęs nuotekų infrastruktūros galimybių ribines vertes.
</t>
      </text>
    </comment>
  </commentList>
</comments>
</file>

<file path=xl/sharedStrings.xml><?xml version="1.0" encoding="utf-8"?>
<sst xmlns="http://schemas.openxmlformats.org/spreadsheetml/2006/main" count="69" uniqueCount="56">
  <si>
    <t>BDS 7</t>
  </si>
  <si>
    <t>RIEBALAI</t>
  </si>
  <si>
    <t>ChDS</t>
  </si>
  <si>
    <t>netaikoma</t>
  </si>
  <si>
    <t>NAFTOS PRODUKTAI</t>
  </si>
  <si>
    <t xml:space="preserve">BENDRASIS AZOTAS  </t>
  </si>
  <si>
    <t>BENDRASIS FOSFORAS</t>
  </si>
  <si>
    <t>ANIJONINĖS PAV. AKT. MEDŽ.</t>
  </si>
  <si>
    <t>VARIS</t>
  </si>
  <si>
    <t>ŠVINAS</t>
  </si>
  <si>
    <t>CINKAS</t>
  </si>
  <si>
    <t>NIKELIS</t>
  </si>
  <si>
    <t>CHROMAS</t>
  </si>
  <si>
    <t>KADMIS</t>
  </si>
  <si>
    <t>GYVSIDABRIS</t>
  </si>
  <si>
    <t>ALIUMINIS</t>
  </si>
  <si>
    <t>PADIDĖJUSI TARŠA</t>
  </si>
  <si>
    <t>Iš viso:</t>
  </si>
  <si>
    <t>Rodiklis</t>
  </si>
  <si>
    <t>Ribinė teršalų koncentracija, mg/l</t>
  </si>
  <si>
    <t>Bazinė teršalų koncentracija, mg/l</t>
  </si>
  <si>
    <t>Bazinės teršalų koncentracijos viršijimas, mg/l</t>
  </si>
  <si>
    <t>Ribinės teršalų koncentracijos viršijimas, mg/l</t>
  </si>
  <si>
    <t>SUSPENDUOTOS MEDŽIAGOS</t>
  </si>
  <si>
    <t>Paskaičiuota kaina už viršijimą,  Eur (be PVM)</t>
  </si>
  <si>
    <t>Paskaičiuota kaina už viršijimą,  Eur (su PVM)</t>
  </si>
  <si>
    <t>SAVITOJI (SPECIFINĖ) TARŠA</t>
  </si>
  <si>
    <t>Kaina Eur už žingsnį (be PVM), viršijus bazinę teršalų koncentraciją</t>
  </si>
  <si>
    <r>
      <t>Taršos valymo kaina Eur/m</t>
    </r>
    <r>
      <rPr>
        <b/>
        <vertAlign val="superscript"/>
        <sz val="11"/>
        <color rgb="FF000000"/>
        <rFont val="Calibri"/>
        <family val="2"/>
        <charset val="186"/>
        <scheme val="minor"/>
      </rPr>
      <t>3</t>
    </r>
    <r>
      <rPr>
        <b/>
        <sz val="11"/>
        <color rgb="FF000000"/>
        <rFont val="Calibri"/>
        <family val="2"/>
        <charset val="186"/>
        <scheme val="minor"/>
      </rPr>
      <t>, IŠ VISO:</t>
    </r>
  </si>
  <si>
    <t>ĮVESTI.
Teršiančios medžiagos kiekis, mg/l</t>
  </si>
  <si>
    <t>Kaina Eur už 1 mg/l (be PVM), viršijus ribinę teršalų koncentraciją</t>
  </si>
  <si>
    <r>
      <t xml:space="preserve">Padidėjusios ir / arba savitosios (specifinės) taršos valymo kainos skaičiuoklė vienam </t>
    </r>
    <r>
      <rPr>
        <b/>
        <sz val="11"/>
        <rFont val="Calibri"/>
        <family val="2"/>
        <charset val="186"/>
        <scheme val="minor"/>
      </rPr>
      <t xml:space="preserve">m³ </t>
    </r>
    <r>
      <rPr>
        <b/>
        <sz val="11"/>
        <color theme="1"/>
        <rFont val="Calibri"/>
        <family val="2"/>
        <charset val="186"/>
        <scheme val="minor"/>
      </rPr>
      <t>nuotekų</t>
    </r>
  </si>
  <si>
    <t>ANTRACENAS</t>
  </si>
  <si>
    <t>NONILFENOLIAI</t>
  </si>
  <si>
    <t>DI(2-ETILHEKSIL)FTALATAS</t>
  </si>
  <si>
    <t>Nuotekų valykla</t>
  </si>
  <si>
    <t>Teršalai</t>
  </si>
  <si>
    <r>
      <t>BDS</t>
    </r>
    <r>
      <rPr>
        <b/>
        <sz val="6"/>
        <color theme="1"/>
        <rFont val="Calibri"/>
        <family val="2"/>
        <charset val="186"/>
        <scheme val="minor"/>
      </rPr>
      <t>7</t>
    </r>
  </si>
  <si>
    <t>SM</t>
  </si>
  <si>
    <r>
      <t>N</t>
    </r>
    <r>
      <rPr>
        <b/>
        <sz val="6"/>
        <color theme="1"/>
        <rFont val="Calibri"/>
        <family val="2"/>
        <charset val="186"/>
        <scheme val="minor"/>
      </rPr>
      <t>b</t>
    </r>
  </si>
  <si>
    <r>
      <t>P</t>
    </r>
    <r>
      <rPr>
        <b/>
        <sz val="6"/>
        <color theme="1"/>
        <rFont val="Calibri"/>
        <family val="2"/>
        <charset val="186"/>
        <scheme val="minor"/>
      </rPr>
      <t>b</t>
    </r>
  </si>
  <si>
    <t>Nafta</t>
  </si>
  <si>
    <t>Riebalai</t>
  </si>
  <si>
    <t>Vilnius</t>
  </si>
  <si>
    <r>
      <t>&lt;3 x BDS</t>
    </r>
    <r>
      <rPr>
        <sz val="6"/>
        <color theme="1"/>
        <rFont val="Calibri"/>
        <family val="2"/>
        <charset val="186"/>
        <scheme val="minor"/>
      </rPr>
      <t>7</t>
    </r>
  </si>
  <si>
    <t>Šalčininkai</t>
  </si>
  <si>
    <t>Nemenčinė</t>
  </si>
  <si>
    <t>Švenčionėliai</t>
  </si>
  <si>
    <t>Eišiškės</t>
  </si>
  <si>
    <t>Infrastruktūrų galimybių ribinės vertės (mg/l) stacionariems taršos šaltiniams</t>
  </si>
  <si>
    <t>Vilniaus nuotekų valykla</t>
  </si>
  <si>
    <t>Šalčininkų nuotekų valykla</t>
  </si>
  <si>
    <t>Nemenčinės nuotekų valykla</t>
  </si>
  <si>
    <t>Švenčionėlių nuotekų valykla</t>
  </si>
  <si>
    <t>Eišiškių nuotekų valykla</t>
  </si>
  <si>
    <t>Galimas baudos taikymas jeigu viršijamos infrakstruktūros ribos konkrečioje valykloje (Eur/m3) be pvm: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</si>
</sst>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0"/>
    <numFmt numFmtId="166" formatCode="0.000"/>
  </numFmts>
  <fonts count="13" x14ac:knownFonts="1">
    <font>
      <sz val="11"/>
      <color theme="1"/>
      <name val="Calibri"/>
      <family val="2"/>
      <charset val="186"/>
      <scheme val="minor"/>
    </font>
    <font>
      <b/>
      <sz val="11"/>
      <color rgb="FF000000"/>
      <name val="Calibri"/>
      <family val="2"/>
      <charset val="186"/>
      <scheme val="minor"/>
    </font>
    <font>
      <sz val="11"/>
      <color rgb="FF000000"/>
      <name val="Calibri"/>
      <family val="2"/>
      <charset val="186"/>
      <scheme val="minor"/>
    </font>
    <font>
      <i/>
      <sz val="11"/>
      <color theme="1"/>
      <name val="Calibri"/>
      <family val="2"/>
      <charset val="186"/>
      <scheme val="minor"/>
    </font>
    <font>
      <b/>
      <sz val="11"/>
      <color theme="1"/>
      <name val="Calibri"/>
      <family val="2"/>
      <charset val="186"/>
      <scheme val="minor"/>
    </font>
    <font>
      <sz val="11"/>
      <name val="Calibri"/>
      <family val="2"/>
      <charset val="186"/>
      <scheme val="minor"/>
    </font>
    <font>
      <b/>
      <sz val="11"/>
      <name val="Calibri"/>
      <family val="2"/>
      <charset val="186"/>
      <scheme val="minor"/>
    </font>
    <font>
      <b/>
      <vertAlign val="superscript"/>
      <sz val="11"/>
      <color rgb="FF000000"/>
      <name val="Calibri"/>
      <family val="2"/>
      <charset val="186"/>
      <scheme val="minor"/>
    </font>
    <font>
      <sz val="11"/>
      <color theme="1"/>
      <name val="Aptos"/>
      <family val="2"/>
    </font>
    <font>
      <sz val="11"/>
      <color rgb="FFFF0000"/>
      <name val="Calibri"/>
      <family val="2"/>
      <charset val="186"/>
      <scheme val="minor"/>
    </font>
    <font>
      <sz val="8"/>
      <color rgb="FF041D25"/>
      <name val="Arial"/>
      <family val="2"/>
      <charset val="186"/>
    </font>
    <font>
      <b/>
      <sz val="6"/>
      <color theme="1"/>
      <name val="Calibri"/>
      <family val="2"/>
      <charset val="186"/>
      <scheme val="minor"/>
    </font>
    <font>
      <sz val="6"/>
      <color theme="1"/>
      <name val="Calibri"/>
      <family val="2"/>
      <charset val="186"/>
      <scheme val="minor"/>
    </font>
  </fonts>
  <fills count="7">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0"/>
        <bgColor indexed="64"/>
      </patternFill>
    </fill>
    <fill>
      <patternFill patternType="solid">
        <fgColor rgb="FFFFFF00"/>
        <bgColor indexed="64"/>
      </patternFill>
    </fill>
    <fill>
      <patternFill patternType="solid">
        <fgColor rgb="FFF0F0F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04">
    <xf numFmtId="0" fontId="0" fillId="0" borderId="0" xfId="0"/>
    <xf numFmtId="0" fontId="2" fillId="0" borderId="1" xfId="0" applyFont="1" applyBorder="1" applyAlignment="1">
      <alignment horizontal="right" vertical="center"/>
    </xf>
    <xf numFmtId="0" fontId="0" fillId="0" borderId="1" xfId="0" applyBorder="1"/>
    <xf numFmtId="2" fontId="0" fillId="0" borderId="0" xfId="0" applyNumberFormat="1"/>
    <xf numFmtId="164" fontId="2" fillId="0" borderId="1" xfId="0" applyNumberFormat="1" applyFont="1" applyBorder="1" applyAlignment="1">
      <alignment horizontal="right" vertical="center"/>
    </xf>
    <xf numFmtId="166" fontId="2" fillId="0" borderId="1" xfId="0" applyNumberFormat="1" applyFont="1" applyBorder="1" applyAlignment="1">
      <alignment horizontal="right" vertical="center"/>
    </xf>
    <xf numFmtId="0" fontId="1" fillId="0" borderId="3" xfId="0" applyFont="1" applyBorder="1" applyAlignment="1">
      <alignment horizontal="center" vertical="center" wrapText="1"/>
    </xf>
    <xf numFmtId="0" fontId="1" fillId="3"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2" borderId="4" xfId="0" applyFont="1" applyFill="1" applyBorder="1" applyAlignment="1">
      <alignment horizontal="center" vertical="center" wrapText="1"/>
    </xf>
    <xf numFmtId="2" fontId="1" fillId="0" borderId="5" xfId="0" applyNumberFormat="1" applyFont="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horizontal="right" vertical="center"/>
    </xf>
    <xf numFmtId="166" fontId="2" fillId="0" borderId="7" xfId="0" applyNumberFormat="1" applyFont="1" applyBorder="1" applyAlignment="1">
      <alignment horizontal="right" vertical="center"/>
    </xf>
    <xf numFmtId="0" fontId="2" fillId="0" borderId="9" xfId="0" applyFont="1" applyBorder="1" applyAlignment="1">
      <alignment vertical="center"/>
    </xf>
    <xf numFmtId="164" fontId="1" fillId="4" borderId="11" xfId="0" applyNumberFormat="1" applyFont="1" applyFill="1" applyBorder="1" applyAlignment="1">
      <alignment horizontal="center" vertical="center"/>
    </xf>
    <xf numFmtId="0" fontId="1" fillId="0" borderId="0" xfId="0" applyFont="1" applyAlignment="1">
      <alignment horizontal="center" vertical="center" wrapText="1"/>
    </xf>
    <xf numFmtId="164" fontId="4" fillId="0" borderId="19" xfId="0" applyNumberFormat="1" applyFont="1" applyBorder="1"/>
    <xf numFmtId="0" fontId="2" fillId="0" borderId="1" xfId="0" applyFont="1" applyBorder="1" applyAlignment="1">
      <alignment vertical="center"/>
    </xf>
    <xf numFmtId="2" fontId="0" fillId="0" borderId="8" xfId="0" applyNumberFormat="1" applyBorder="1"/>
    <xf numFmtId="2" fontId="0" fillId="0" borderId="10" xfId="0" applyNumberFormat="1" applyBorder="1"/>
    <xf numFmtId="0" fontId="2" fillId="3" borderId="7"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5" fillId="3" borderId="2" xfId="0" applyFont="1" applyFill="1" applyBorder="1" applyAlignment="1" applyProtection="1">
      <alignment horizontal="right" vertical="center"/>
      <protection locked="0"/>
    </xf>
    <xf numFmtId="0" fontId="5" fillId="0" borderId="1" xfId="0" applyFont="1" applyBorder="1" applyAlignment="1">
      <alignment vertical="center"/>
    </xf>
    <xf numFmtId="0" fontId="5" fillId="0" borderId="9" xfId="0" applyFont="1" applyBorder="1" applyAlignment="1">
      <alignment vertical="center"/>
    </xf>
    <xf numFmtId="0" fontId="5" fillId="3" borderId="1" xfId="0" applyFont="1" applyFill="1" applyBorder="1" applyAlignment="1" applyProtection="1">
      <alignment horizontal="right" vertical="center"/>
      <protection locked="0"/>
    </xf>
    <xf numFmtId="0" fontId="2" fillId="0" borderId="23" xfId="0" applyFont="1" applyBorder="1" applyAlignment="1">
      <alignment vertical="center"/>
    </xf>
    <xf numFmtId="0" fontId="5" fillId="0" borderId="23" xfId="0" applyFont="1" applyBorder="1" applyAlignment="1">
      <alignment vertical="center"/>
    </xf>
    <xf numFmtId="0" fontId="0" fillId="0" borderId="22" xfId="0" applyBorder="1"/>
    <xf numFmtId="0" fontId="5" fillId="0" borderId="16" xfId="0" applyFont="1" applyBorder="1" applyAlignment="1">
      <alignment vertical="center"/>
    </xf>
    <xf numFmtId="165" fontId="4" fillId="0" borderId="4" xfId="0" applyNumberFormat="1" applyFont="1" applyBorder="1" applyAlignment="1">
      <alignment horizontal="center" vertical="center"/>
    </xf>
    <xf numFmtId="164" fontId="0" fillId="2" borderId="7" xfId="0" applyNumberFormat="1" applyFill="1" applyBorder="1"/>
    <xf numFmtId="0" fontId="2" fillId="0" borderId="24" xfId="0" applyFont="1" applyBorder="1" applyAlignment="1">
      <alignment vertical="center"/>
    </xf>
    <xf numFmtId="0" fontId="2" fillId="3" borderId="21" xfId="0" applyFont="1" applyFill="1" applyBorder="1" applyAlignment="1" applyProtection="1">
      <alignment horizontal="right" vertical="center"/>
      <protection locked="0"/>
    </xf>
    <xf numFmtId="0" fontId="2" fillId="0" borderId="21" xfId="0" applyFont="1" applyBorder="1" applyAlignment="1">
      <alignment vertical="center"/>
    </xf>
    <xf numFmtId="2" fontId="0" fillId="0" borderId="25" xfId="0" applyNumberFormat="1" applyBorder="1"/>
    <xf numFmtId="0" fontId="8" fillId="0" borderId="1" xfId="0" applyFont="1" applyBorder="1"/>
    <xf numFmtId="0" fontId="1" fillId="0" borderId="27" xfId="0" applyFont="1" applyBorder="1" applyAlignment="1">
      <alignment horizontal="center" vertical="center" wrapText="1"/>
    </xf>
    <xf numFmtId="0" fontId="1" fillId="3" borderId="26"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2" borderId="26" xfId="0" applyFont="1" applyFill="1" applyBorder="1" applyAlignment="1">
      <alignment horizontal="center" vertical="center" wrapText="1"/>
    </xf>
    <xf numFmtId="2" fontId="1" fillId="0" borderId="28" xfId="0" applyNumberFormat="1" applyFont="1" applyBorder="1" applyAlignment="1">
      <alignment horizontal="center" vertical="center" wrapText="1"/>
    </xf>
    <xf numFmtId="0" fontId="8" fillId="4" borderId="21" xfId="0" applyFont="1" applyFill="1" applyBorder="1"/>
    <xf numFmtId="0" fontId="9" fillId="5" borderId="32" xfId="0" applyFont="1" applyFill="1" applyBorder="1" applyAlignment="1">
      <alignment wrapText="1"/>
    </xf>
    <xf numFmtId="0" fontId="9" fillId="5" borderId="33" xfId="0" applyFont="1" applyFill="1" applyBorder="1" applyAlignment="1">
      <alignment wrapText="1"/>
    </xf>
    <xf numFmtId="164" fontId="0" fillId="2" borderId="7" xfId="0" applyNumberFormat="1" applyFill="1" applyBorder="1" applyAlignment="1">
      <alignment horizontal="right"/>
    </xf>
    <xf numFmtId="2" fontId="4" fillId="0" borderId="20" xfId="0" applyNumberFormat="1" applyFont="1" applyBorder="1"/>
    <xf numFmtId="2" fontId="4" fillId="0" borderId="5" xfId="0" applyNumberFormat="1" applyFont="1" applyBorder="1" applyAlignment="1">
      <alignment horizontal="center" vertical="center"/>
    </xf>
    <xf numFmtId="2" fontId="1" fillId="4" borderId="15" xfId="0" applyNumberFormat="1" applyFont="1" applyFill="1" applyBorder="1" applyAlignment="1">
      <alignment horizontal="center" vertical="center"/>
    </xf>
    <xf numFmtId="0" fontId="10" fillId="0" borderId="0" xfId="0" applyFont="1" applyAlignment="1">
      <alignment horizontal="center" vertical="center" wrapText="1"/>
    </xf>
    <xf numFmtId="0" fontId="9" fillId="5" borderId="0" xfId="0" applyFont="1" applyFill="1" applyAlignment="1">
      <alignment wrapText="1"/>
    </xf>
    <xf numFmtId="0" fontId="0" fillId="0" borderId="31" xfId="0" applyBorder="1"/>
    <xf numFmtId="0" fontId="9" fillId="5" borderId="17" xfId="0" applyFont="1" applyFill="1" applyBorder="1" applyAlignment="1">
      <alignment wrapText="1"/>
    </xf>
    <xf numFmtId="0" fontId="0" fillId="0" borderId="34" xfId="0" applyBorder="1"/>
    <xf numFmtId="0" fontId="4" fillId="6" borderId="17" xfId="0" applyFont="1" applyFill="1" applyBorder="1" applyAlignment="1">
      <alignment horizontal="left" vertical="center" wrapText="1"/>
    </xf>
    <xf numFmtId="0" fontId="0" fillId="0" borderId="17" xfId="0" applyBorder="1" applyAlignment="1">
      <alignment horizontal="left" vertical="center" wrapText="1"/>
    </xf>
    <xf numFmtId="0" fontId="0" fillId="6" borderId="0" xfId="0" applyFill="1" applyAlignment="1">
      <alignment horizontal="center" vertical="center" wrapText="1"/>
    </xf>
    <xf numFmtId="0" fontId="0" fillId="6" borderId="22" xfId="0" applyFill="1" applyBorder="1" applyAlignment="1">
      <alignment horizontal="center" vertical="center" wrapText="1"/>
    </xf>
    <xf numFmtId="0" fontId="4" fillId="0" borderId="17" xfId="0" applyFont="1" applyBorder="1" applyAlignment="1">
      <alignment horizontal="left"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4" fillId="6" borderId="32" xfId="0" applyFont="1" applyFill="1" applyBorder="1" applyAlignment="1">
      <alignment horizontal="left"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2" xfId="0" applyFill="1" applyBorder="1" applyAlignment="1">
      <alignment horizontal="center" vertical="center" wrapText="1"/>
    </xf>
    <xf numFmtId="0" fontId="4" fillId="0" borderId="3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1" xfId="0" applyFont="1" applyBorder="1" applyAlignment="1">
      <alignment horizontal="center" vertical="center" wrapText="1"/>
    </xf>
    <xf numFmtId="0" fontId="0" fillId="6" borderId="17" xfId="0" applyFill="1" applyBorder="1" applyAlignment="1">
      <alignment horizontal="center" vertical="center" wrapText="1"/>
    </xf>
    <xf numFmtId="0" fontId="0" fillId="0" borderId="17" xfId="0" applyBorder="1" applyAlignment="1">
      <alignment horizontal="center" vertical="center" wrapText="1"/>
    </xf>
    <xf numFmtId="0" fontId="0" fillId="6" borderId="39" xfId="0" applyFill="1" applyBorder="1" applyAlignment="1">
      <alignment horizontal="left" vertical="center" wrapText="1"/>
    </xf>
    <xf numFmtId="0" fontId="4" fillId="6" borderId="40" xfId="0" applyFont="1" applyFill="1" applyBorder="1" applyAlignment="1">
      <alignment horizontal="left" vertical="center" wrapText="1"/>
    </xf>
    <xf numFmtId="164" fontId="3" fillId="0" borderId="39" xfId="0" applyNumberFormat="1" applyFont="1" applyBorder="1" applyAlignment="1">
      <alignment horizontal="right"/>
    </xf>
    <xf numFmtId="164" fontId="3" fillId="0" borderId="35" xfId="0" applyNumberFormat="1" applyFont="1" applyBorder="1" applyAlignment="1">
      <alignment horizontal="right"/>
    </xf>
    <xf numFmtId="0" fontId="3" fillId="0" borderId="31" xfId="0" applyFont="1" applyBorder="1" applyAlignment="1">
      <alignment horizontal="right"/>
    </xf>
    <xf numFmtId="0" fontId="9" fillId="5" borderId="41" xfId="0" applyFont="1" applyFill="1" applyBorder="1" applyAlignment="1">
      <alignment wrapText="1"/>
    </xf>
    <xf numFmtId="0" fontId="9" fillId="5" borderId="42" xfId="0" applyFont="1" applyFill="1" applyBorder="1" applyAlignment="1">
      <alignment wrapText="1"/>
    </xf>
    <xf numFmtId="0" fontId="9" fillId="5" borderId="23" xfId="0" applyFont="1" applyFill="1" applyBorder="1" applyAlignment="1">
      <alignment wrapText="1"/>
    </xf>
    <xf numFmtId="0" fontId="1" fillId="0" borderId="17" xfId="0" applyFont="1" applyBorder="1" applyAlignment="1">
      <alignment horizontal="right" vertical="center"/>
    </xf>
    <xf numFmtId="0" fontId="4" fillId="0" borderId="0" xfId="0" applyFont="1" applyAlignment="1">
      <alignment horizontal="right" vertical="center"/>
    </xf>
    <xf numFmtId="0" fontId="4" fillId="0" borderId="18" xfId="0" applyFont="1" applyBorder="1" applyAlignment="1">
      <alignment horizontal="right" vertical="center"/>
    </xf>
    <xf numFmtId="0" fontId="1" fillId="0" borderId="27" xfId="0" applyFont="1" applyBorder="1" applyAlignment="1">
      <alignment horizontal="right" vertical="center"/>
    </xf>
    <xf numFmtId="0" fontId="4" fillId="0" borderId="26" xfId="0" applyFont="1" applyBorder="1" applyAlignment="1">
      <alignment horizontal="right" vertical="center"/>
    </xf>
    <xf numFmtId="0" fontId="4" fillId="0" borderId="0" xfId="0" applyFont="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1" fillId="0" borderId="12" xfId="0" applyFont="1" applyBorder="1" applyAlignment="1">
      <alignment horizontal="right"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0" fontId="0" fillId="6" borderId="31" xfId="0" applyFill="1" applyBorder="1" applyAlignment="1">
      <alignment horizontal="center" vertical="center" wrapText="1"/>
    </xf>
    <xf numFmtId="0" fontId="0" fillId="6" borderId="34" xfId="0" applyFill="1" applyBorder="1" applyAlignment="1">
      <alignment horizontal="center" vertical="center" wrapText="1"/>
    </xf>
    <xf numFmtId="2" fontId="0" fillId="0" borderId="37" xfId="0" applyNumberFormat="1" applyBorder="1" applyAlignment="1">
      <alignment horizontal="center"/>
    </xf>
    <xf numFmtId="2" fontId="0" fillId="0" borderId="36" xfId="0" applyNumberFormat="1" applyBorder="1" applyAlignment="1">
      <alignment horizontal="center"/>
    </xf>
    <xf numFmtId="2" fontId="0" fillId="0" borderId="38" xfId="0" applyNumberFormat="1" applyBorder="1" applyAlignment="1">
      <alignment horizontal="center"/>
    </xf>
    <xf numFmtId="0" fontId="0" fillId="6" borderId="29"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2" xfId="0"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3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Donatas Šiurkus" id="{0886014D-5A6F-49C9-B1F2-8918A8C470D0}" userId="S::donatas.siurkus@vv.lt::0ac48f80-d9ed-4491-a3b9-53f85d8b031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9" dT="2025-08-12T06:59:52.08" personId="{0886014D-5A6F-49C9-B1F2-8918A8C470D0}" id="{1EFB4BBF-430F-46FD-901E-4198D3FB6F3D}">
    <text xml:space="preserve">Vadovaujantis Lietuvos Respublikoje galiojančiais norminiais teisės aktais bei Nuotekų tvarkymo aprašu, viršijus infrastruktūrų galimybių ribines vertes, bendrovė:
Stacionariems taršos šaltiniams taiko baudą, lygią 10 procentų nuo visų tuo pačiu adresu esančių objektų, kurių bent viename buvo nustatytas nuotekų tvarkymo infrastruktūros galimybių viršijimas, paskaičiuotos mokėtinos Nuotekų tvarkymo paslaugų sumos (be PVM) už ataskaitinį laikotarpį, kai buvo nustatytas nuotekų užterštumas, viršijęs nuotekų infrastruktūros galimybių ribines vertes.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4"/>
  <sheetViews>
    <sheetView tabSelected="1" zoomScaleNormal="100" workbookViewId="0">
      <selection activeCell="C16" sqref="C16"/>
    </sheetView>
  </sheetViews>
  <sheetFormatPr defaultRowHeight="14.4" x14ac:dyDescent="0.3"/>
  <cols>
    <col min="1" max="1" width="3.6640625" customWidth="1"/>
    <col min="2" max="2" width="32" customWidth="1"/>
    <col min="3" max="3" width="16.6640625" customWidth="1"/>
    <col min="4" max="4" width="13.109375" customWidth="1"/>
    <col min="5" max="5" width="14.6640625" customWidth="1"/>
    <col min="6" max="6" width="15" customWidth="1"/>
    <col min="7" max="7" width="12.44140625" customWidth="1"/>
    <col min="8" max="8" width="12" customWidth="1"/>
  </cols>
  <sheetData>
    <row r="1" spans="2:8" x14ac:dyDescent="0.3">
      <c r="B1" s="84" t="s">
        <v>31</v>
      </c>
      <c r="C1" s="84"/>
      <c r="D1" s="84"/>
      <c r="E1" s="84"/>
      <c r="F1" s="84"/>
      <c r="G1" s="84"/>
      <c r="H1" s="84"/>
    </row>
    <row r="2" spans="2:8" ht="15" thickBot="1" x14ac:dyDescent="0.35">
      <c r="H2" s="3"/>
    </row>
    <row r="3" spans="2:8" ht="72.599999999999994" thickBot="1" x14ac:dyDescent="0.35">
      <c r="B3" s="6" t="s">
        <v>18</v>
      </c>
      <c r="C3" s="7" t="s">
        <v>29</v>
      </c>
      <c r="D3" s="8" t="s">
        <v>20</v>
      </c>
      <c r="E3" s="8" t="s">
        <v>21</v>
      </c>
      <c r="F3" s="8" t="s">
        <v>27</v>
      </c>
      <c r="G3" s="9" t="s">
        <v>24</v>
      </c>
      <c r="H3" s="10" t="s">
        <v>25</v>
      </c>
    </row>
    <row r="4" spans="2:8" ht="14.25" customHeight="1" thickBot="1" x14ac:dyDescent="0.35">
      <c r="B4" s="85" t="s">
        <v>16</v>
      </c>
      <c r="C4" s="86"/>
      <c r="D4" s="86"/>
      <c r="E4" s="86"/>
      <c r="F4" s="86"/>
      <c r="G4" s="86"/>
      <c r="H4" s="87"/>
    </row>
    <row r="5" spans="2:8" ht="14.25" customHeight="1" thickBot="1" x14ac:dyDescent="0.35">
      <c r="B5" s="11" t="s">
        <v>23</v>
      </c>
      <c r="C5" s="21">
        <v>0</v>
      </c>
      <c r="D5" s="12">
        <v>350</v>
      </c>
      <c r="E5" s="2">
        <f t="shared" ref="E5:E8" si="0">IF(C5&gt;D5,C5-D5,0)</f>
        <v>0</v>
      </c>
      <c r="F5" s="13">
        <v>3.1E-2</v>
      </c>
      <c r="G5" s="32">
        <f>E5/100*F5</f>
        <v>0</v>
      </c>
      <c r="H5" s="19">
        <f>IFERROR(ROUND(G5*121/100,2),0)</f>
        <v>0</v>
      </c>
    </row>
    <row r="6" spans="2:8" ht="14.25" customHeight="1" thickBot="1" x14ac:dyDescent="0.35">
      <c r="B6" s="14" t="s">
        <v>2</v>
      </c>
      <c r="C6" s="22">
        <v>0</v>
      </c>
      <c r="D6" s="1" t="s">
        <v>3</v>
      </c>
      <c r="E6" s="2" t="s">
        <v>3</v>
      </c>
      <c r="F6" s="4" t="s">
        <v>3</v>
      </c>
      <c r="G6" s="46" t="s">
        <v>3</v>
      </c>
      <c r="H6" s="20">
        <f t="shared" ref="H6:H9" si="1">IFERROR(ROUND(G6*121/100,2),0)</f>
        <v>0</v>
      </c>
    </row>
    <row r="7" spans="2:8" ht="14.25" customHeight="1" thickBot="1" x14ac:dyDescent="0.35">
      <c r="B7" s="14" t="s">
        <v>0</v>
      </c>
      <c r="C7" s="22">
        <v>0</v>
      </c>
      <c r="D7" s="1">
        <v>350</v>
      </c>
      <c r="E7" s="2">
        <f t="shared" si="0"/>
        <v>0</v>
      </c>
      <c r="F7" s="5">
        <v>0.04</v>
      </c>
      <c r="G7" s="32">
        <f>E7/100*F7</f>
        <v>0</v>
      </c>
      <c r="H7" s="20">
        <f t="shared" si="1"/>
        <v>0</v>
      </c>
    </row>
    <row r="8" spans="2:8" ht="15" thickBot="1" x14ac:dyDescent="0.35">
      <c r="B8" s="14" t="s">
        <v>5</v>
      </c>
      <c r="C8" s="22">
        <v>0</v>
      </c>
      <c r="D8" s="1">
        <v>50</v>
      </c>
      <c r="E8" s="2">
        <f t="shared" si="0"/>
        <v>0</v>
      </c>
      <c r="F8" s="5">
        <v>1.2E-2</v>
      </c>
      <c r="G8" s="32">
        <f>E8/10*F8</f>
        <v>0</v>
      </c>
      <c r="H8" s="20">
        <f t="shared" si="1"/>
        <v>0</v>
      </c>
    </row>
    <row r="9" spans="2:8" x14ac:dyDescent="0.3">
      <c r="B9" s="14" t="s">
        <v>6</v>
      </c>
      <c r="C9" s="22">
        <v>0</v>
      </c>
      <c r="D9" s="1">
        <v>10</v>
      </c>
      <c r="E9" s="2">
        <f>IF(C9&gt;D9,C9-D9,0)</f>
        <v>0</v>
      </c>
      <c r="F9" s="4">
        <v>3.0000000000000001E-3</v>
      </c>
      <c r="G9" s="32">
        <f t="shared" ref="G9" si="2">E9*F9</f>
        <v>0</v>
      </c>
      <c r="H9" s="20">
        <f t="shared" si="1"/>
        <v>0</v>
      </c>
    </row>
    <row r="10" spans="2:8" ht="15" thickBot="1" x14ac:dyDescent="0.35">
      <c r="B10" s="90" t="s">
        <v>17</v>
      </c>
      <c r="C10" s="91"/>
      <c r="D10" s="91"/>
      <c r="E10" s="91"/>
      <c r="F10" s="92"/>
      <c r="G10" s="15">
        <f>SUM(G5:G9)</f>
        <v>0</v>
      </c>
      <c r="H10" s="49">
        <f>SUM(H5:H9)</f>
        <v>0</v>
      </c>
    </row>
    <row r="11" spans="2:8" ht="72" x14ac:dyDescent="0.3">
      <c r="B11" s="38" t="s">
        <v>18</v>
      </c>
      <c r="C11" s="39" t="s">
        <v>29</v>
      </c>
      <c r="D11" s="16" t="s">
        <v>19</v>
      </c>
      <c r="E11" s="40" t="s">
        <v>22</v>
      </c>
      <c r="F11" s="40" t="s">
        <v>30</v>
      </c>
      <c r="G11" s="41" t="s">
        <v>24</v>
      </c>
      <c r="H11" s="42" t="s">
        <v>25</v>
      </c>
    </row>
    <row r="12" spans="2:8" ht="15" thickBot="1" x14ac:dyDescent="0.35">
      <c r="B12" s="88" t="s">
        <v>26</v>
      </c>
      <c r="C12" s="89"/>
      <c r="D12" s="89"/>
      <c r="E12" s="89"/>
      <c r="F12" s="89"/>
      <c r="G12" s="89"/>
      <c r="H12" s="89"/>
    </row>
    <row r="13" spans="2:8" ht="15" thickBot="1" x14ac:dyDescent="0.35">
      <c r="B13" s="33" t="s">
        <v>1</v>
      </c>
      <c r="C13" s="34">
        <v>0</v>
      </c>
      <c r="D13" s="35">
        <v>50</v>
      </c>
      <c r="E13" s="2">
        <f>IF(C13&gt;D13,C13-D13,0)</f>
        <v>0</v>
      </c>
      <c r="F13" s="43">
        <v>1.8E-3</v>
      </c>
      <c r="G13" s="32">
        <f>E13*F13</f>
        <v>0</v>
      </c>
      <c r="H13" s="36">
        <f t="shared" ref="H13:H21" si="3">IFERROR(ROUND(G13*121/100,2),0)</f>
        <v>0</v>
      </c>
    </row>
    <row r="14" spans="2:8" ht="15" thickBot="1" x14ac:dyDescent="0.35">
      <c r="B14" s="25" t="s">
        <v>4</v>
      </c>
      <c r="C14" s="22">
        <v>0</v>
      </c>
      <c r="D14" s="18">
        <v>5</v>
      </c>
      <c r="E14" s="2">
        <f t="shared" ref="E14:E26" si="4">IF(C14&gt;D14,C14-D14,0)</f>
        <v>0</v>
      </c>
      <c r="F14" s="37">
        <v>1.839E-2</v>
      </c>
      <c r="G14" s="32">
        <f t="shared" ref="G14:G26" si="5">E14*F14</f>
        <v>0</v>
      </c>
      <c r="H14" s="20">
        <f t="shared" si="3"/>
        <v>0</v>
      </c>
    </row>
    <row r="15" spans="2:8" ht="15" thickBot="1" x14ac:dyDescent="0.35">
      <c r="B15" s="30" t="s">
        <v>7</v>
      </c>
      <c r="C15" s="23">
        <v>0</v>
      </c>
      <c r="D15" s="24">
        <v>2</v>
      </c>
      <c r="E15" s="2">
        <f t="shared" si="4"/>
        <v>0</v>
      </c>
      <c r="F15" s="37">
        <v>1.8E-3</v>
      </c>
      <c r="G15" s="32">
        <f t="shared" si="5"/>
        <v>0</v>
      </c>
      <c r="H15" s="20">
        <f t="shared" si="3"/>
        <v>0</v>
      </c>
    </row>
    <row r="16" spans="2:8" ht="15" thickBot="1" x14ac:dyDescent="0.35">
      <c r="B16" s="25" t="s">
        <v>8</v>
      </c>
      <c r="C16" s="26">
        <v>0</v>
      </c>
      <c r="D16" s="24">
        <v>0.4</v>
      </c>
      <c r="E16" s="2">
        <f t="shared" si="4"/>
        <v>0</v>
      </c>
      <c r="F16" s="37">
        <v>8.1140000000000004E-2</v>
      </c>
      <c r="G16" s="32">
        <f t="shared" si="5"/>
        <v>0</v>
      </c>
      <c r="H16" s="20">
        <f t="shared" si="3"/>
        <v>0</v>
      </c>
    </row>
    <row r="17" spans="1:8" ht="15" thickBot="1" x14ac:dyDescent="0.35">
      <c r="B17" s="25" t="s">
        <v>9</v>
      </c>
      <c r="C17" s="26">
        <v>0</v>
      </c>
      <c r="D17" s="24">
        <v>0.1</v>
      </c>
      <c r="E17" s="2">
        <f t="shared" si="4"/>
        <v>0</v>
      </c>
      <c r="F17" s="37">
        <v>0.49764000000000003</v>
      </c>
      <c r="G17" s="32">
        <f t="shared" si="5"/>
        <v>0</v>
      </c>
      <c r="H17" s="20">
        <f t="shared" si="3"/>
        <v>0</v>
      </c>
    </row>
    <row r="18" spans="1:8" ht="15" thickBot="1" x14ac:dyDescent="0.35">
      <c r="B18" s="25" t="s">
        <v>10</v>
      </c>
      <c r="C18" s="26">
        <v>0</v>
      </c>
      <c r="D18" s="24">
        <v>0.6</v>
      </c>
      <c r="E18" s="2">
        <f t="shared" si="4"/>
        <v>0</v>
      </c>
      <c r="F18" s="37">
        <v>8.1140000000000004E-2</v>
      </c>
      <c r="G18" s="32">
        <f t="shared" si="5"/>
        <v>0</v>
      </c>
      <c r="H18" s="20">
        <f t="shared" si="3"/>
        <v>0</v>
      </c>
    </row>
    <row r="19" spans="1:8" ht="15" thickBot="1" x14ac:dyDescent="0.35">
      <c r="B19" s="25" t="s">
        <v>11</v>
      </c>
      <c r="C19" s="26">
        <v>0</v>
      </c>
      <c r="D19" s="24">
        <v>0.1</v>
      </c>
      <c r="E19" s="2">
        <f t="shared" si="4"/>
        <v>0</v>
      </c>
      <c r="F19" s="37">
        <v>0.49764000000000003</v>
      </c>
      <c r="G19" s="32">
        <f t="shared" si="5"/>
        <v>0</v>
      </c>
      <c r="H19" s="20">
        <f t="shared" si="3"/>
        <v>0</v>
      </c>
    </row>
    <row r="20" spans="1:8" ht="15" thickBot="1" x14ac:dyDescent="0.35">
      <c r="B20" s="25" t="s">
        <v>12</v>
      </c>
      <c r="C20" s="26">
        <v>0</v>
      </c>
      <c r="D20" s="24">
        <v>0.4</v>
      </c>
      <c r="E20" s="2">
        <f t="shared" si="4"/>
        <v>0</v>
      </c>
      <c r="F20" s="37">
        <v>8.1140000000000004E-2</v>
      </c>
      <c r="G20" s="32">
        <f t="shared" si="5"/>
        <v>0</v>
      </c>
      <c r="H20" s="20">
        <f t="shared" si="3"/>
        <v>0</v>
      </c>
    </row>
    <row r="21" spans="1:8" ht="15" thickBot="1" x14ac:dyDescent="0.35">
      <c r="B21" s="25" t="s">
        <v>13</v>
      </c>
      <c r="C21" s="22">
        <v>0</v>
      </c>
      <c r="D21" s="18">
        <v>0.04</v>
      </c>
      <c r="E21" s="2">
        <f t="shared" si="4"/>
        <v>0</v>
      </c>
      <c r="F21" s="37">
        <v>5.4618599999999997</v>
      </c>
      <c r="G21" s="32">
        <f t="shared" si="5"/>
        <v>0</v>
      </c>
      <c r="H21" s="20">
        <f t="shared" si="3"/>
        <v>0</v>
      </c>
    </row>
    <row r="22" spans="1:8" ht="15" thickBot="1" x14ac:dyDescent="0.35">
      <c r="B22" s="25" t="s">
        <v>14</v>
      </c>
      <c r="C22" s="22">
        <v>0</v>
      </c>
      <c r="D22" s="18">
        <v>2E-3</v>
      </c>
      <c r="E22" s="2">
        <f t="shared" si="4"/>
        <v>0</v>
      </c>
      <c r="F22" s="37">
        <v>5.4618599999999997</v>
      </c>
      <c r="G22" s="32">
        <f t="shared" si="5"/>
        <v>0</v>
      </c>
      <c r="H22" s="20">
        <f>IFERROR(ROUND(G22*121/100,2),0)</f>
        <v>0</v>
      </c>
    </row>
    <row r="23" spans="1:8" ht="15" thickBot="1" x14ac:dyDescent="0.35">
      <c r="A23" s="29"/>
      <c r="B23" s="27" t="s">
        <v>15</v>
      </c>
      <c r="C23" s="22">
        <v>0</v>
      </c>
      <c r="D23" s="18">
        <v>0.4</v>
      </c>
      <c r="E23" s="2">
        <f t="shared" si="4"/>
        <v>0</v>
      </c>
      <c r="F23" s="37">
        <v>8.1140000000000004E-2</v>
      </c>
      <c r="G23" s="32">
        <f t="shared" si="5"/>
        <v>0</v>
      </c>
      <c r="H23" s="20">
        <f>IFERROR(ROUND(G23*121/100,2),0)</f>
        <v>0</v>
      </c>
    </row>
    <row r="24" spans="1:8" ht="15" thickBot="1" x14ac:dyDescent="0.35">
      <c r="A24" s="29"/>
      <c r="B24" s="28" t="s">
        <v>32</v>
      </c>
      <c r="C24" s="22">
        <v>0</v>
      </c>
      <c r="D24" s="18">
        <v>2.0000000000000001E-4</v>
      </c>
      <c r="E24" s="2">
        <f t="shared" si="4"/>
        <v>0</v>
      </c>
      <c r="F24" s="37">
        <v>5.4618599999999997</v>
      </c>
      <c r="G24" s="32">
        <f t="shared" si="5"/>
        <v>0</v>
      </c>
      <c r="H24" s="20">
        <f t="shared" ref="H24:H26" si="6">IFERROR(ROUND(G24*121/100,2),0)</f>
        <v>0</v>
      </c>
    </row>
    <row r="25" spans="1:8" ht="15" thickBot="1" x14ac:dyDescent="0.35">
      <c r="A25" s="29"/>
      <c r="B25" s="28" t="s">
        <v>33</v>
      </c>
      <c r="C25" s="22">
        <v>0</v>
      </c>
      <c r="D25" s="18">
        <v>0.02</v>
      </c>
      <c r="E25" s="2">
        <f t="shared" si="4"/>
        <v>0</v>
      </c>
      <c r="F25" s="37">
        <v>5.4618599999999997</v>
      </c>
      <c r="G25" s="32">
        <f t="shared" si="5"/>
        <v>0</v>
      </c>
      <c r="H25" s="20">
        <f t="shared" si="6"/>
        <v>0</v>
      </c>
    </row>
    <row r="26" spans="1:8" x14ac:dyDescent="0.3">
      <c r="A26" s="29"/>
      <c r="B26" s="28" t="s">
        <v>34</v>
      </c>
      <c r="C26" s="22">
        <v>0</v>
      </c>
      <c r="D26" s="18">
        <v>2E-3</v>
      </c>
      <c r="E26" s="2">
        <f t="shared" si="4"/>
        <v>0</v>
      </c>
      <c r="F26" s="37">
        <v>5.4618599999999997</v>
      </c>
      <c r="G26" s="32">
        <f t="shared" si="5"/>
        <v>0</v>
      </c>
      <c r="H26" s="20">
        <f t="shared" si="6"/>
        <v>0</v>
      </c>
    </row>
    <row r="27" spans="1:8" ht="15" thickBot="1" x14ac:dyDescent="0.35">
      <c r="B27" s="79" t="s">
        <v>17</v>
      </c>
      <c r="C27" s="80"/>
      <c r="D27" s="80"/>
      <c r="E27" s="80"/>
      <c r="F27" s="81"/>
      <c r="G27" s="17">
        <f>SUM(G13:G26)</f>
        <v>0</v>
      </c>
      <c r="H27" s="47">
        <f>IFERROR(G27*121/100,0)</f>
        <v>0</v>
      </c>
    </row>
    <row r="28" spans="1:8" ht="30" customHeight="1" thickBot="1" x14ac:dyDescent="0.35">
      <c r="B28" s="82" t="s">
        <v>28</v>
      </c>
      <c r="C28" s="83"/>
      <c r="D28" s="83"/>
      <c r="E28" s="83"/>
      <c r="F28" s="83"/>
      <c r="G28" s="31">
        <f>G10+G27</f>
        <v>0</v>
      </c>
      <c r="H28" s="48">
        <f>H10+H27</f>
        <v>0</v>
      </c>
    </row>
    <row r="29" spans="1:8" ht="15" thickBot="1" x14ac:dyDescent="0.35">
      <c r="B29" s="76" t="s">
        <v>55</v>
      </c>
      <c r="C29" s="77"/>
      <c r="D29" s="77"/>
      <c r="E29" s="77"/>
      <c r="F29" s="78"/>
      <c r="G29" s="75"/>
      <c r="H29" s="52"/>
    </row>
    <row r="30" spans="1:8" ht="15" thickBot="1" x14ac:dyDescent="0.35">
      <c r="B30" s="53" t="s">
        <v>50</v>
      </c>
      <c r="C30" s="51"/>
      <c r="D30" s="51"/>
      <c r="E30" s="51"/>
      <c r="F30" s="51"/>
      <c r="G30" s="73" t="str">
        <f>IF(OR($C$7&gt;C40,$C$6&lt;($C$7*3),$C$5&gt;E40,$C$8&gt;F40,$C$9&gt;G40,$C$14&gt;H40,$C$13&gt;I40),$G$28*0.1,"Netaikoma")</f>
        <v>Netaikoma</v>
      </c>
      <c r="H30" s="29"/>
    </row>
    <row r="31" spans="1:8" ht="15" thickBot="1" x14ac:dyDescent="0.35">
      <c r="B31" s="53" t="s">
        <v>51</v>
      </c>
      <c r="C31" s="51"/>
      <c r="D31" s="51"/>
      <c r="E31" s="51"/>
      <c r="F31" s="51"/>
      <c r="G31" s="73" t="str">
        <f t="shared" ref="G31:G34" si="7">IF(OR($C$7&gt;C41,$C$6&lt;($C$7*3),$C$5&gt;E41,$C$8&gt;F41,$C$9&gt;G41,$C$14&gt;H41,$C$13&gt;I41),$G$28*0.1,"Netaikoma")</f>
        <v>Netaikoma</v>
      </c>
      <c r="H31" s="29"/>
    </row>
    <row r="32" spans="1:8" ht="15" thickBot="1" x14ac:dyDescent="0.35">
      <c r="B32" s="53" t="s">
        <v>52</v>
      </c>
      <c r="C32" s="51"/>
      <c r="D32" s="51"/>
      <c r="E32" s="51"/>
      <c r="F32" s="51"/>
      <c r="G32" s="73" t="str">
        <f t="shared" si="7"/>
        <v>Netaikoma</v>
      </c>
      <c r="H32" s="29"/>
    </row>
    <row r="33" spans="2:9" ht="15" thickBot="1" x14ac:dyDescent="0.35">
      <c r="B33" s="53" t="s">
        <v>53</v>
      </c>
      <c r="C33" s="51"/>
      <c r="D33" s="51"/>
      <c r="E33" s="51"/>
      <c r="F33" s="51"/>
      <c r="G33" s="73" t="str">
        <f t="shared" si="7"/>
        <v>Netaikoma</v>
      </c>
      <c r="H33" s="29"/>
    </row>
    <row r="34" spans="2:9" ht="15" thickBot="1" x14ac:dyDescent="0.35">
      <c r="B34" s="44" t="s">
        <v>54</v>
      </c>
      <c r="C34" s="45"/>
      <c r="D34" s="45"/>
      <c r="E34" s="45"/>
      <c r="F34" s="45"/>
      <c r="G34" s="74" t="str">
        <f t="shared" si="7"/>
        <v>Netaikoma</v>
      </c>
      <c r="H34" s="54"/>
    </row>
    <row r="35" spans="2:9" ht="15" thickBot="1" x14ac:dyDescent="0.35">
      <c r="B35" s="50"/>
    </row>
    <row r="36" spans="2:9" ht="15" thickBot="1" x14ac:dyDescent="0.35">
      <c r="B36" s="95" t="s">
        <v>49</v>
      </c>
      <c r="C36" s="96"/>
      <c r="D36" s="96"/>
      <c r="E36" s="96"/>
      <c r="F36" s="96"/>
      <c r="G36" s="96"/>
      <c r="H36" s="96"/>
      <c r="I36" s="97"/>
    </row>
    <row r="37" spans="2:9" x14ac:dyDescent="0.3">
      <c r="B37" s="71"/>
      <c r="C37" s="100"/>
      <c r="D37" s="98"/>
      <c r="E37" s="98"/>
      <c r="F37" s="102" t="s">
        <v>36</v>
      </c>
      <c r="G37" s="98"/>
      <c r="H37" s="98"/>
      <c r="I37" s="93"/>
    </row>
    <row r="38" spans="2:9" ht="15" thickBot="1" x14ac:dyDescent="0.35">
      <c r="B38" s="72" t="s">
        <v>35</v>
      </c>
      <c r="C38" s="101"/>
      <c r="D38" s="99"/>
      <c r="E38" s="99"/>
      <c r="F38" s="103"/>
      <c r="G38" s="99"/>
      <c r="H38" s="99"/>
      <c r="I38" s="94"/>
    </row>
    <row r="39" spans="2:9" x14ac:dyDescent="0.3">
      <c r="B39" s="56"/>
      <c r="C39" s="66" t="s">
        <v>37</v>
      </c>
      <c r="D39" s="67" t="s">
        <v>2</v>
      </c>
      <c r="E39" s="67" t="s">
        <v>38</v>
      </c>
      <c r="F39" s="67" t="s">
        <v>39</v>
      </c>
      <c r="G39" s="67" t="s">
        <v>40</v>
      </c>
      <c r="H39" s="67" t="s">
        <v>41</v>
      </c>
      <c r="I39" s="68" t="s">
        <v>42</v>
      </c>
    </row>
    <row r="40" spans="2:9" x14ac:dyDescent="0.3">
      <c r="B40" s="55" t="s">
        <v>43</v>
      </c>
      <c r="C40" s="69">
        <v>800</v>
      </c>
      <c r="D40" s="57" t="s">
        <v>44</v>
      </c>
      <c r="E40" s="57">
        <v>520</v>
      </c>
      <c r="F40" s="57">
        <v>100</v>
      </c>
      <c r="G40" s="57">
        <v>20</v>
      </c>
      <c r="H40" s="57">
        <v>25</v>
      </c>
      <c r="I40" s="58">
        <v>100</v>
      </c>
    </row>
    <row r="41" spans="2:9" x14ac:dyDescent="0.3">
      <c r="B41" s="59" t="s">
        <v>45</v>
      </c>
      <c r="C41" s="70">
        <v>800</v>
      </c>
      <c r="D41" s="60" t="s">
        <v>44</v>
      </c>
      <c r="E41" s="60">
        <v>520</v>
      </c>
      <c r="F41" s="60">
        <v>100</v>
      </c>
      <c r="G41" s="60">
        <v>20</v>
      </c>
      <c r="H41" s="60">
        <v>5</v>
      </c>
      <c r="I41" s="61">
        <v>100</v>
      </c>
    </row>
    <row r="42" spans="2:9" x14ac:dyDescent="0.3">
      <c r="B42" s="55" t="s">
        <v>46</v>
      </c>
      <c r="C42" s="69">
        <v>800</v>
      </c>
      <c r="D42" s="57" t="s">
        <v>44</v>
      </c>
      <c r="E42" s="57">
        <v>520</v>
      </c>
      <c r="F42" s="57">
        <v>50</v>
      </c>
      <c r="G42" s="57">
        <v>10</v>
      </c>
      <c r="H42" s="57">
        <v>5</v>
      </c>
      <c r="I42" s="58">
        <v>100</v>
      </c>
    </row>
    <row r="43" spans="2:9" x14ac:dyDescent="0.3">
      <c r="B43" s="59" t="s">
        <v>47</v>
      </c>
      <c r="C43" s="70">
        <v>800</v>
      </c>
      <c r="D43" s="60" t="s">
        <v>44</v>
      </c>
      <c r="E43" s="60">
        <v>520</v>
      </c>
      <c r="F43" s="60">
        <v>100</v>
      </c>
      <c r="G43" s="60">
        <v>20</v>
      </c>
      <c r="H43" s="60">
        <v>5</v>
      </c>
      <c r="I43" s="61">
        <v>100</v>
      </c>
    </row>
    <row r="44" spans="2:9" ht="15" thickBot="1" x14ac:dyDescent="0.35">
      <c r="B44" s="62" t="s">
        <v>48</v>
      </c>
      <c r="C44" s="65">
        <v>800</v>
      </c>
      <c r="D44" s="63" t="s">
        <v>44</v>
      </c>
      <c r="E44" s="63">
        <v>520</v>
      </c>
      <c r="F44" s="63">
        <v>100</v>
      </c>
      <c r="G44" s="63">
        <v>20</v>
      </c>
      <c r="H44" s="63">
        <v>5</v>
      </c>
      <c r="I44" s="64">
        <v>100</v>
      </c>
    </row>
  </sheetData>
  <sheetProtection sheet="1" selectLockedCells="1"/>
  <mergeCells count="15">
    <mergeCell ref="I37:I38"/>
    <mergeCell ref="B36:I36"/>
    <mergeCell ref="G37:G38"/>
    <mergeCell ref="H37:H38"/>
    <mergeCell ref="C37:C38"/>
    <mergeCell ref="D37:D38"/>
    <mergeCell ref="E37:E38"/>
    <mergeCell ref="F37:F38"/>
    <mergeCell ref="B29:F29"/>
    <mergeCell ref="B27:F27"/>
    <mergeCell ref="B28:F28"/>
    <mergeCell ref="B1:H1"/>
    <mergeCell ref="B4:H4"/>
    <mergeCell ref="B12:H12"/>
    <mergeCell ref="B10:F10"/>
  </mergeCells>
  <dataValidations count="2">
    <dataValidation type="decimal" operator="greaterThanOrEqual" allowBlank="1" showInputMessage="1" showErrorMessage="1" errorTitle="Netinkama reikšmė" error="Įveskite skaičių nuo 0 ir daugiau" sqref="C5:C9 C24:C25 C13:C16 C18:C19 C22" xr:uid="{09F19288-1E65-43C5-A5E4-58EDC4701B6A}">
      <formula1>0</formula1>
    </dataValidation>
    <dataValidation type="decimal" operator="greaterThanOrEqual" allowBlank="1" showInputMessage="1" showErrorMessage="1" errorTitle="Netinkama reikšmė" error="Įveskite skaičių nuo 0 ir daugiau" promptTitle="Patikrinti matavimo vienetus" prompt="Į skaičiuoklę vedavi duomenys mg/l_x000a_Jeigu ataskaitoje vnt nurodyti mikro gramais. Ataskaitoje nurodytą reikšmę dalinkite iš 1000 ir gautą reikšmę įveskite į skaičiuoklę." sqref="C20:C21 C17 C23 C26" xr:uid="{C7B766EB-5708-412A-A126-F6C4A75976C5}">
      <formula1>0</formula1>
    </dataValidation>
  </dataValidations>
  <pageMargins left="0.70866141732283472" right="0.70866141732283472" top="0.55118110236220474" bottom="0.35433070866141736"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808D9-0E04-4AEF-9556-446FE6A7C868}">
  <dimension ref="A1"/>
  <sheetViews>
    <sheetView topLeftCell="A16" workbookViewId="0">
      <selection activeCell="A2" sqref="A2"/>
    </sheetView>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as" ma:contentTypeID="0x0101008A1392C1986BC44F8F05401A19685638" ma:contentTypeVersion="7" ma:contentTypeDescription="Kurkite naują dokumentą." ma:contentTypeScope="" ma:versionID="b5e7d42002d55cf9ac90142ea5feaf4e">
  <xsd:schema xmlns:xsd="http://www.w3.org/2001/XMLSchema" xmlns:xs="http://www.w3.org/2001/XMLSchema" xmlns:p="http://schemas.microsoft.com/office/2006/metadata/properties" xmlns:ns3="227a590a-5b56-499e-9c0e-0afd3599b8c2" targetNamespace="http://schemas.microsoft.com/office/2006/metadata/properties" ma:root="true" ma:fieldsID="2408e3809ec6a4d8453bef9ffff4ada2" ns3:_="">
    <xsd:import namespace="227a590a-5b56-499e-9c0e-0afd3599b8c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7a590a-5b56-499e-9c0e-0afd3599b8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D3BF9E-9B47-48C5-9116-6852EAE1F1E0}">
  <ds:schemaRefs>
    <ds:schemaRef ds:uri="http://schemas.microsoft.com/sharepoint/v3/contenttype/forms"/>
  </ds:schemaRefs>
</ds:datastoreItem>
</file>

<file path=customXml/itemProps2.xml><?xml version="1.0" encoding="utf-8"?>
<ds:datastoreItem xmlns:ds="http://schemas.openxmlformats.org/officeDocument/2006/customXml" ds:itemID="{083759D2-6B01-43F1-9AC4-1F182BBB5F7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48A9F61-58B0-446D-BF27-D6B54CC2D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7a590a-5b56-499e-9c0e-0afd3599b8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Skaičiuoklė su metalais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Valiuskevic</dc:creator>
  <cp:lastModifiedBy>Donatas Šiurkus</cp:lastModifiedBy>
  <cp:lastPrinted>2018-07-16T05:31:42Z</cp:lastPrinted>
  <dcterms:created xsi:type="dcterms:W3CDTF">2017-12-14T09:03:54Z</dcterms:created>
  <dcterms:modified xsi:type="dcterms:W3CDTF">2025-09-03T06:09:53Z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0x0101008A1392C1986BC44F8F05401A19685638</vt:lpwstr>
  </property>
</Properties>
</file>